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01" activeTab="0"/>
  </bookViews>
  <sheets>
    <sheet name="доходы" sheetId="1" r:id="rId1"/>
    <sheet name="расходы" sheetId="2" r:id="rId2"/>
  </sheets>
  <definedNames>
    <definedName name="_Hlk101276435" localSheetId="1">'расходы'!$F$6</definedName>
    <definedName name="_Hlk101276442" localSheetId="1">'расходы'!$E$6</definedName>
    <definedName name="_Hlk101276454" localSheetId="1">'расходы'!$F$7</definedName>
    <definedName name="_Hlk101276463" localSheetId="1">'расходы'!$E$7</definedName>
    <definedName name="_Hlk101276472" localSheetId="1">'расходы'!$F$8</definedName>
    <definedName name="_Hlk101276479" localSheetId="1">'расходы'!$E$8</definedName>
    <definedName name="_Hlk101276487" localSheetId="1">'расходы'!$F$9</definedName>
    <definedName name="_Hlk101276493" localSheetId="1">'расходы'!$E$9</definedName>
    <definedName name="_Hlk101276502" localSheetId="1">'расходы'!$F$10</definedName>
    <definedName name="_Hlk101276509" localSheetId="1">'расходы'!$E$10</definedName>
    <definedName name="_Hlk101276553" localSheetId="1">'расходы'!#REF!</definedName>
    <definedName name="_Hlk101276624" localSheetId="1">'расходы'!$F$12</definedName>
    <definedName name="_Hlk101276631" localSheetId="1">'расходы'!$E$12</definedName>
    <definedName name="_Hlk101276736" localSheetId="1">'расходы'!$E$18</definedName>
    <definedName name="_Hlk101276752" localSheetId="1">'расходы'!$F$20</definedName>
    <definedName name="_Hlk101276758" localSheetId="1">'расходы'!$E$20</definedName>
    <definedName name="_Hlk101276768" localSheetId="1">'расходы'!$F$21</definedName>
    <definedName name="_Hlk101276775" localSheetId="1">'расходы'!$E$21</definedName>
    <definedName name="_Hlk101276783" localSheetId="1">'расходы'!$F$22</definedName>
    <definedName name="_Hlk101276788" localSheetId="1">'расходы'!$E$22</definedName>
    <definedName name="_Hlk101276798" localSheetId="1">'расходы'!$F$23</definedName>
    <definedName name="_Hlk101276807" localSheetId="1">'расходы'!$E$23</definedName>
    <definedName name="_Hlk101276831" localSheetId="1">'расходы'!$F$25</definedName>
    <definedName name="_Hlk101276839" localSheetId="1">'расходы'!$E$25</definedName>
    <definedName name="_Hlk101277038" localSheetId="1">'расходы'!$E$27</definedName>
    <definedName name="_Hlk101277048" localSheetId="1">'расходы'!$F$28</definedName>
    <definedName name="_Hlk101277055" localSheetId="1">'расходы'!$E$28</definedName>
    <definedName name="_Hlk101277096" localSheetId="1">'расходы'!$F$33</definedName>
    <definedName name="_Hlk101277104" localSheetId="1">'расходы'!$E$33</definedName>
    <definedName name="_Hlk101277111" localSheetId="1">'расходы'!$F$34</definedName>
    <definedName name="_Hlk101277118" localSheetId="1">'расходы'!$E$34</definedName>
    <definedName name="_Hlk101277127" localSheetId="1">'расходы'!$F$35</definedName>
    <definedName name="_Hlk101277134" localSheetId="1">'расходы'!$E$35</definedName>
    <definedName name="_Hlk101277141" localSheetId="1">'расходы'!$F$36</definedName>
    <definedName name="_Hlk101277146" localSheetId="1">'расходы'!$E$36</definedName>
    <definedName name="_Hlk101277155" localSheetId="1">'расходы'!$F$37</definedName>
    <definedName name="_Hlk101277162" localSheetId="1">'расходы'!$E$37</definedName>
    <definedName name="_Hlk101277172" localSheetId="1">'расходы'!$F$38</definedName>
    <definedName name="_Hlk101277179" localSheetId="1">'расходы'!$E$38</definedName>
    <definedName name="_Hlk101277199" localSheetId="1">'расходы'!$F$40</definedName>
    <definedName name="_Hlk101277206" localSheetId="1">'расходы'!$E$40</definedName>
    <definedName name="_Hlk101277214" localSheetId="1">'расходы'!$F$41</definedName>
    <definedName name="_Hlk101277220" localSheetId="1">'расходы'!$E$41</definedName>
    <definedName name="_Hlk101277237" localSheetId="1">'расходы'!$E$43</definedName>
    <definedName name="_Hlk101277268" localSheetId="1">'расходы'!$F$45</definedName>
    <definedName name="_Hlk101277275" localSheetId="1">'расходы'!$E$45</definedName>
    <definedName name="_Hlk101277282" localSheetId="1">'расходы'!$F$46</definedName>
    <definedName name="_Hlk101277290" localSheetId="1">'расходы'!$E$46</definedName>
    <definedName name="_Hlk101277298" localSheetId="1">'расходы'!$F$47</definedName>
    <definedName name="_Hlk101277305" localSheetId="1">'расходы'!$E$47</definedName>
    <definedName name="_Hlk101277314" localSheetId="1">'расходы'!$F$48</definedName>
    <definedName name="_Hlk101277320" localSheetId="1">'расходы'!$E$48</definedName>
    <definedName name="_Hlk101277346" localSheetId="1">'расходы'!$F$50</definedName>
    <definedName name="_Hlk101277353" localSheetId="1">'расходы'!$E$50</definedName>
    <definedName name="_Hlk101277364" localSheetId="1">'расходы'!$F$51</definedName>
    <definedName name="_Hlk101277373" localSheetId="1">'расходы'!$E$51</definedName>
    <definedName name="_Hlk101277384" localSheetId="1">'расходы'!$F$52</definedName>
    <definedName name="_Hlk101277393" localSheetId="1">'расходы'!$E$52</definedName>
    <definedName name="_Hlk101277400" localSheetId="1">'расходы'!$F$53</definedName>
    <definedName name="_Hlk101277410" localSheetId="1">'расходы'!$E$53</definedName>
    <definedName name="_Hlk101277420" localSheetId="1">'расходы'!$F$55</definedName>
    <definedName name="_Hlk101277427" localSheetId="1">'расходы'!$E$55</definedName>
    <definedName name="_Hlk101277438" localSheetId="1">'расходы'!$E$57</definedName>
    <definedName name="_xlnm.Print_Titles" localSheetId="1">'расходы'!$3:$3</definedName>
    <definedName name="_xlnm.Print_Area" localSheetId="0">'доходы'!$A$1:$J$41</definedName>
    <definedName name="_xlnm.Print_Area" localSheetId="1">'расходы'!$A$1:$K$58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<sst xmlns="http://schemas.openxmlformats.org/spreadsheetml/2006/main" count="266" uniqueCount="155">
  <si>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</si>
  <si>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</si>
  <si>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</si>
  <si>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</si>
  <si>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</si>
  <si>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</si>
  <si>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</si>
  <si>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</si>
  <si>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</si>
  <si>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</si>
  <si>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</si>
  <si>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</si>
  <si>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</si>
  <si>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</si>
  <si>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</si>
  <si>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</si>
  <si>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</si>
  <si>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</si>
  <si>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</si>
  <si>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</si>
  <si>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</si>
  <si>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</si>
  <si>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</si>
  <si>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</si>
  <si>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</si>
  <si>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</si>
  <si>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</si>
  <si>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</si>
  <si>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</si>
  <si>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</si>
  <si>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</si>
  <si>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</si>
  <si>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</si>
  <si>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</si>
  <si>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</si>
  <si>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</si>
  <si>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</si>
  <si>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</si>
  <si>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</si>
  <si>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</si>
  <si>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</si>
  <si>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</si>
  <si>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</si>
  <si>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</si>
  <si>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</si>
  <si>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</si>
  <si>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</si>
  <si>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</si>
  <si>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</si>
  <si>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</si>
  <si>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</si>
  <si>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</si>
  <si>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</si>
  <si>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</si>
  <si>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</si>
  <si>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</si>
  <si>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</si>
  <si>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</si>
  <si>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</si>
  <si>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</si>
  <si>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1. Доходы городского бюджета</t>
  </si>
  <si>
    <t>ВСЕГО РАСХОДОВ</t>
  </si>
  <si>
    <t>Наименование доходов</t>
  </si>
  <si>
    <t>Код бюджетной классификации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</si>
  <si>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</si>
  <si>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</si>
  <si>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</si>
  <si>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</si>
  <si>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</si>
  <si>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</si>
  <si>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</si>
  <si>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</si>
  <si>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</si>
  <si>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</si>
  <si>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</si>
  <si>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</si>
  <si>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</si>
  <si>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</si>
  <si>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</si>
  <si>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</si>
  <si>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</si>
  <si>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</si>
  <si>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</si>
  <si>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</si>
  <si>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</si>
  <si>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</si>
  <si>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</si>
  <si>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</si>
  <si>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</si>
  <si>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</si>
  <si>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</si>
  <si>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</si>
  <si>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Доходы от оказания платных услуг (работ) и компенсации затрат государства</t>
  </si>
  <si>
    <t>1 13 00000 00 0000 000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</si>
  <si>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</si>
  <si>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</si>
  <si>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</si>
  <si>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</si>
  <si>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</si>
  <si>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</si>
  <si>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</si>
  <si>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</si>
  <si>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</si>
  <si>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</si>
  <si>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</si>
  <si>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</si>
  <si>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Профессиональная подготовка, переподготовка и повышение квалификации</t>
  </si>
  <si>
    <t>-</t>
  </si>
  <si>
    <t>Спорт высших достижений</t>
  </si>
  <si>
    <t>Резервные фонды</t>
  </si>
  <si>
    <t xml:space="preserve">2. Расходы городского бюджета </t>
  </si>
  <si>
    <t>Массовый спорт</t>
  </si>
  <si>
    <t>Акцизы по подакцизным товарам (продукции), производимым на территории Российской Федерации</t>
  </si>
  <si>
    <t>1 05 02000 02 0000 110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</si>
  <si>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</si>
  <si>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</si>
  <si>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платы,   а также средства от продажи права на заключение договоров аренды за земли, находящиеся в собственности городских округов</t>
  </si>
  <si>
    <t>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</si>
  <si>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</si>
  <si>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</si>
  <si>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1 14 02000 00 0000 000</t>
  </si>
  <si>
    <t>1 14 06000 00 0000 430</t>
  </si>
  <si>
    <t>Субсидии бюджетам бюджетной системы Российской Федерации (межбюджетные трансферты)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</si>
  <si>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</si>
  <si>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</si>
  <si>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</si>
  <si>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</si>
  <si>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2 07 00000 00 0000 150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</si>
  <si>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</si>
  <si>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</si>
  <si>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</si>
  <si>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Водное хозяйство</t>
  </si>
  <si>
    <t>Коммунальное хозяйство</t>
  </si>
  <si>
    <t>Дотации бюджетам бюджетной системы Российской Федерации</t>
  </si>
  <si>
    <t xml:space="preserve">№ п/п </t>
  </si>
  <si>
    <t>Фактическое исполнение на 01.04.2022</t>
  </si>
  <si>
    <t>* предусмотренных Бюджетным кодексом Российской Федерации, решением о городском бюджете в части изменения показателей сводной бюджетной росписи городского бюджета согласно уведомлениям об изменении бюджетных ассигнований</t>
  </si>
  <si>
    <r>
      <t xml:space="preserve">Защита населения и территории от чрезвычайных ситуаций </t>
    </r>
    <r>
      <rPr>
        <sz val="13"/>
        <color indexed="8"/>
        <rFont val="Times New Roman"/>
        <family val="1"/>
      </rPr>
      <t>природного и техногенного характера, пожарная безопасность</t>
    </r>
  </si>
  <si>
    <t>Анализ исполнения городского бюджета по доходам и расходам в разрезе кодов бюджетной классификации Российской Федерации 
за 1 квартал 2023 года в сравнении с плановыми значениями на 2023 год  и 1 кварталом 2022 года</t>
  </si>
  <si>
    <t>План на 2023 год (с учетом особенностей*)</t>
  </si>
  <si>
    <t>Фактическое исполнение на 01.04.2023</t>
  </si>
  <si>
    <t>Отклонение плана от фактического исполнения на 01.04.2023</t>
  </si>
  <si>
    <t>% отклонения исполнения на 01.04.2023</t>
  </si>
  <si>
    <t>Отклонение фактического исполнения на 1 апреля 2023 года к аналогичному периоду 2022 года</t>
  </si>
  <si>
    <t>% отклонения исполнения на 1 апреля 2023 года к аналогичному периоду 2022 года</t>
  </si>
  <si>
    <t>НАЦИОНАЛЬНАЯ ОБОРОНА</t>
  </si>
  <si>
    <t>Мобилизационная и вневойсковая подготовка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</si>
  <si>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</si>
  <si>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1 11 05410 04 0000 120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</si>
  <si>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</si>
  <si>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</si>
  <si>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Доходы от продажи квартир</t>
  </si>
  <si>
    <t>1 14 01000 00 0000 000</t>
  </si>
  <si>
    <t>План на 2023 год (с учетом особенностей)</t>
  </si>
  <si>
    <t>Сбор, удаление отходов и очистка сточных вод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</si>
</sst>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0.0"/>
    <numFmt numFmtId="180" formatCode="_-* #,##0.0_р_._-;\-* #,##0.0_р_._-;_-* &quot;-&quot;??_р_._-;_-@_-"/>
    <numFmt numFmtId="181" formatCode="_-* #,##0.0_р_._-;\-* #,##0.0_р_._-;_-* &quot;-&quot;?_р_._-;_-@_-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#,##0.0_р_."/>
    <numFmt numFmtId="188" formatCode="#,##0.0&quot;р.&quot;"/>
    <numFmt numFmtId="189" formatCode="0.00000000"/>
    <numFmt numFmtId="190" formatCode="0.0000000"/>
    <numFmt numFmtId="191" formatCode="_-* #,##0_р_._-;\-* #,##0_р_._-;_-* &quot;-&quot;??_р_._-;_-@_-"/>
    <numFmt numFmtId="192" formatCode="0.0%"/>
    <numFmt numFmtId="193" formatCode="#,##0.0\ &quot;₽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;[Red]\-#,##0.00;0.00"/>
    <numFmt numFmtId="199" formatCode="00\.00\.00"/>
    <numFmt numFmtId="200" formatCode="0\.00"/>
    <numFmt numFmtId="201" formatCode="000"/>
    <numFmt numFmtId="202" formatCode="000\.00\.000\.0"/>
    <numFmt numFmtId="203" formatCode="000\.00\.00"/>
    <numFmt numFmtId="204" formatCode="0000000000"/>
    <numFmt numFmtId="205" formatCode="0000"/>
  </numFmts>
  <fonts count="48">
    <font>
      <sz val="10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9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9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9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/>
    </xf>
    <xf numFmtId="178" fontId="2" fillId="0" borderId="0" xfId="68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192" fontId="2" fillId="33" borderId="10" xfId="0" applyNumberFormat="1" applyFont="1" applyFill="1" applyBorder="1" applyAlignment="1">
      <alignment horizontal="right" vertical="center"/>
    </xf>
    <xf numFmtId="0" fontId="2" fillId="33" borderId="10" xfId="57" applyFont="1" applyFill="1" applyBorder="1" applyAlignment="1">
      <alignment horizontal="justify" vertical="center" wrapText="1"/>
      <protection/>
    </xf>
    <xf numFmtId="182" fontId="2" fillId="33" borderId="1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justify" vertical="center" wrapText="1"/>
    </xf>
    <xf numFmtId="0" fontId="4" fillId="34" borderId="12" xfId="57" applyFont="1" applyFill="1" applyBorder="1" applyAlignment="1">
      <alignment horizontal="center" vertical="center" wrapText="1"/>
      <protection/>
    </xf>
    <xf numFmtId="182" fontId="4" fillId="34" borderId="12" xfId="68" applyNumberFormat="1" applyFont="1" applyFill="1" applyBorder="1" applyAlignment="1">
      <alignment horizontal="right" vertical="center"/>
    </xf>
    <xf numFmtId="182" fontId="4" fillId="34" borderId="12" xfId="0" applyNumberFormat="1" applyFont="1" applyFill="1" applyBorder="1" applyAlignment="1">
      <alignment horizontal="right" vertical="center"/>
    </xf>
    <xf numFmtId="192" fontId="4" fillId="34" borderId="12" xfId="0" applyNumberFormat="1" applyFont="1" applyFill="1" applyBorder="1" applyAlignment="1">
      <alignment horizontal="right" vertical="center"/>
    </xf>
    <xf numFmtId="192" fontId="4" fillId="34" borderId="13" xfId="0" applyNumberFormat="1" applyFont="1" applyFill="1" applyBorder="1" applyAlignment="1">
      <alignment horizontal="right" vertical="center"/>
    </xf>
    <xf numFmtId="182" fontId="2" fillId="0" borderId="14" xfId="57" applyNumberFormat="1" applyFont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92" fontId="2" fillId="33" borderId="17" xfId="0" applyNumberFormat="1" applyFont="1" applyFill="1" applyBorder="1" applyAlignment="1">
      <alignment horizontal="right" vertical="center"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3" borderId="21" xfId="57" applyFont="1" applyFill="1" applyBorder="1" applyAlignment="1">
      <alignment horizontal="justify" vertical="center" wrapText="1"/>
      <protection/>
    </xf>
    <xf numFmtId="0" fontId="2" fillId="33" borderId="21" xfId="57" applyFont="1" applyFill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center" vertical="center" wrapText="1"/>
    </xf>
    <xf numFmtId="192" fontId="2" fillId="33" borderId="2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justify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2" fontId="2" fillId="0" borderId="21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 applyProtection="1">
      <alignment horizontal="justify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vertical="center"/>
    </xf>
    <xf numFmtId="182" fontId="2" fillId="33" borderId="14" xfId="57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182" fontId="2" fillId="33" borderId="21" xfId="68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2" fontId="2" fillId="33" borderId="10" xfId="68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82" fontId="2" fillId="0" borderId="0" xfId="0" applyNumberFormat="1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justify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82" fontId="47" fillId="35" borderId="26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92" fontId="2" fillId="0" borderId="26" xfId="0" applyNumberFormat="1" applyFont="1" applyFill="1" applyBorder="1" applyAlignment="1">
      <alignment horizontal="right" vertical="center"/>
    </xf>
    <xf numFmtId="192" fontId="2" fillId="0" borderId="2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192" fontId="2" fillId="33" borderId="10" xfId="0" applyNumberFormat="1" applyFont="1" applyFill="1" applyBorder="1" applyAlignment="1">
      <alignment horizontal="right" vertical="center"/>
    </xf>
    <xf numFmtId="0" fontId="2" fillId="33" borderId="10" xfId="57" applyFont="1" applyFill="1" applyBorder="1" applyAlignment="1">
      <alignment horizontal="justify" vertical="center" wrapText="1"/>
      <protection/>
    </xf>
    <xf numFmtId="182" fontId="2" fillId="33" borderId="10" xfId="0" applyNumberFormat="1" applyFont="1" applyFill="1" applyBorder="1" applyAlignment="1">
      <alignment horizontal="right" vertical="center"/>
    </xf>
    <xf numFmtId="182" fontId="2" fillId="33" borderId="10" xfId="67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2" fontId="4" fillId="34" borderId="12" xfId="0" applyNumberFormat="1" applyFont="1" applyFill="1" applyBorder="1" applyAlignment="1">
      <alignment horizontal="right" vertical="center"/>
    </xf>
    <xf numFmtId="192" fontId="4" fillId="34" borderId="12" xfId="0" applyNumberFormat="1" applyFont="1" applyFill="1" applyBorder="1" applyAlignment="1">
      <alignment horizontal="right" vertical="center"/>
    </xf>
    <xf numFmtId="192" fontId="4" fillId="34" borderId="13" xfId="0" applyNumberFormat="1" applyFont="1" applyFill="1" applyBorder="1" applyAlignment="1">
      <alignment horizontal="right" vertical="center"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82" fontId="2" fillId="33" borderId="21" xfId="0" applyNumberFormat="1" applyFont="1" applyFill="1" applyBorder="1" applyAlignment="1">
      <alignment horizontal="right" vertical="center"/>
    </xf>
    <xf numFmtId="192" fontId="2" fillId="33" borderId="21" xfId="0" applyNumberFormat="1" applyFont="1" applyFill="1" applyBorder="1" applyAlignment="1">
      <alignment horizontal="right" vertical="center"/>
    </xf>
    <xf numFmtId="192" fontId="2" fillId="33" borderId="23" xfId="0" applyNumberFormat="1" applyFont="1" applyFill="1" applyBorder="1" applyAlignment="1">
      <alignment horizontal="right" vertical="center"/>
    </xf>
    <xf numFmtId="182" fontId="2" fillId="33" borderId="22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2" fontId="2" fillId="0" borderId="21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 applyProtection="1">
      <alignment horizontal="justify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182" fontId="2" fillId="33" borderId="14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justify" vertical="center"/>
      <protection/>
    </xf>
    <xf numFmtId="182" fontId="2" fillId="0" borderId="30" xfId="0" applyNumberFormat="1" applyFont="1" applyFill="1" applyBorder="1" applyAlignment="1">
      <alignment horizontal="right" vertical="center"/>
    </xf>
    <xf numFmtId="4" fontId="26" fillId="35" borderId="10" xfId="0" applyNumberFormat="1" applyFont="1" applyFill="1" applyBorder="1" applyAlignment="1">
      <alignment horizontal="right" vertical="center"/>
    </xf>
    <xf numFmtId="0" fontId="26" fillId="35" borderId="10" xfId="0" applyFont="1" applyFill="1" applyBorder="1" applyAlignment="1">
      <alignment horizontal="right" vertical="center"/>
    </xf>
    <xf numFmtId="4" fontId="26" fillId="35" borderId="21" xfId="0" applyNumberFormat="1" applyFont="1" applyFill="1" applyBorder="1" applyAlignment="1">
      <alignment horizontal="right" vertical="center"/>
    </xf>
    <xf numFmtId="4" fontId="26" fillId="35" borderId="31" xfId="0" applyNumberFormat="1" applyFont="1" applyFill="1" applyBorder="1" applyAlignment="1">
      <alignment horizontal="right" vertical="center"/>
    </xf>
    <xf numFmtId="4" fontId="26" fillId="35" borderId="32" xfId="0" applyNumberFormat="1" applyFont="1" applyFill="1" applyBorder="1" applyAlignment="1">
      <alignment horizontal="right" vertical="center"/>
    </xf>
    <xf numFmtId="0" fontId="26" fillId="35" borderId="31" xfId="0" applyFont="1" applyFill="1" applyBorder="1" applyAlignment="1">
      <alignment horizontal="right" vertical="center"/>
    </xf>
    <xf numFmtId="4" fontId="26" fillId="35" borderId="33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justify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4" fontId="26" fillId="35" borderId="22" xfId="0" applyNumberFormat="1" applyFont="1" applyFill="1" applyBorder="1" applyAlignment="1">
      <alignment horizontal="right" vertical="center"/>
    </xf>
    <xf numFmtId="182" fontId="2" fillId="0" borderId="35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justify" vertical="center" wrapText="1"/>
      <protection/>
    </xf>
    <xf numFmtId="0" fontId="2" fillId="0" borderId="21" xfId="0" applyFont="1" applyFill="1" applyBorder="1" applyAlignment="1">
      <alignment horizontal="justify" vertical="center" wrapText="1"/>
    </xf>
    <xf numFmtId="0" fontId="26" fillId="35" borderId="21" xfId="0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justify" vertical="center" wrapText="1"/>
      <protection/>
    </xf>
    <xf numFmtId="0" fontId="2" fillId="0" borderId="26" xfId="53" applyNumberFormat="1" applyFont="1" applyFill="1" applyBorder="1" applyAlignment="1" applyProtection="1">
      <alignment horizontal="justify" vertical="center" wrapText="1"/>
      <protection hidden="1"/>
    </xf>
    <xf numFmtId="4" fontId="26" fillId="35" borderId="26" xfId="0" applyNumberFormat="1" applyFont="1" applyFill="1" applyBorder="1" applyAlignment="1">
      <alignment horizontal="right" vertical="center"/>
    </xf>
    <xf numFmtId="0" fontId="26" fillId="35" borderId="26" xfId="0" applyFont="1" applyFill="1" applyBorder="1" applyAlignment="1">
      <alignment horizontal="right" vertical="center"/>
    </xf>
    <xf numFmtId="182" fontId="2" fillId="35" borderId="26" xfId="0" applyNumberFormat="1" applyFont="1" applyFill="1" applyBorder="1" applyAlignment="1">
      <alignment horizontal="righ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_Лист1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0" zoomScaleNormal="70" zoomScalePageLayoutView="0" workbookViewId="0" topLeftCell="A1">
      <selection activeCell="A1" sqref="A1:J1"/>
    </sheetView>
  </sheetViews>
  <sheetFormatPr defaultColWidth="9.00390625" defaultRowHeight="12.75"/>
  <cols>
    <col min="1" max="1" width="5.25390625" style="59" customWidth="1"/>
    <col min="2" max="2" width="62.00390625" style="59" customWidth="1"/>
    <col min="3" max="3" width="26.875" style="60" customWidth="1"/>
    <col min="4" max="4" width="20.125" style="59" customWidth="1"/>
    <col min="5" max="8" width="17.125" style="59" customWidth="1"/>
    <col min="9" max="9" width="19.125" style="59" customWidth="1"/>
    <col min="10" max="10" width="21.875" style="61" customWidth="1"/>
    <col min="11" max="11" width="11.375" style="59" customWidth="1"/>
    <col min="12" max="16384" width="9.125" style="59" customWidth="1"/>
  </cols>
  <sheetData>
    <row r="1" spans="1:11" ht="38.25" customHeight="1">
      <c r="A1" s="81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58"/>
    </row>
    <row r="2" ht="12.75" customHeight="1"/>
    <row r="3" spans="1:4" ht="17.25" customHeight="1">
      <c r="A3" s="82" t="s">
        <v>60</v>
      </c>
      <c r="B3" s="82"/>
      <c r="D3" s="87"/>
    </row>
    <row r="4" spans="2:11" ht="16.5" customHeight="1" thickBot="1">
      <c r="B4" s="62"/>
      <c r="C4" s="63"/>
      <c r="J4" s="61" t="s">
        <v>0</v>
      </c>
      <c r="K4" s="61"/>
    </row>
    <row r="5" spans="1:10" ht="127.5" customHeight="1">
      <c r="A5" s="79" t="s">
        <v>134</v>
      </c>
      <c r="B5" s="30" t="s">
        <v>62</v>
      </c>
      <c r="C5" s="103" t="s">
        <v>63</v>
      </c>
      <c r="D5" s="119" t="s">
        <v>153</v>
      </c>
      <c r="E5" s="103" t="s">
        <v>140</v>
      </c>
      <c r="F5" s="103" t="s">
        <v>141</v>
      </c>
      <c r="G5" s="104" t="s">
        <v>142</v>
      </c>
      <c r="H5" s="105" t="s">
        <v>135</v>
      </c>
      <c r="I5" s="105" t="s">
        <v>143</v>
      </c>
      <c r="J5" s="106" t="s">
        <v>144</v>
      </c>
    </row>
    <row r="6" spans="1:10" ht="17.25" customHeight="1" thickBot="1">
      <c r="A6" s="80"/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7">
        <v>6</v>
      </c>
      <c r="H6" s="36">
        <v>7</v>
      </c>
      <c r="I6" s="36">
        <v>8</v>
      </c>
      <c r="J6" s="38">
        <v>9</v>
      </c>
    </row>
    <row r="7" spans="1:10" s="64" customFormat="1" ht="21.75" customHeight="1" thickBot="1">
      <c r="A7" s="22">
        <v>1</v>
      </c>
      <c r="B7" s="23" t="s">
        <v>64</v>
      </c>
      <c r="C7" s="24" t="s">
        <v>65</v>
      </c>
      <c r="D7" s="25">
        <f>SUM(D8:D32)</f>
        <v>4206629.899999999</v>
      </c>
      <c r="E7" s="25">
        <f>SUM(E8:E32)</f>
        <v>847278.2</v>
      </c>
      <c r="F7" s="26">
        <f>E7-D7</f>
        <v>-3359351.6999999993</v>
      </c>
      <c r="G7" s="27">
        <f>E7/D7</f>
        <v>0.2014149616537457</v>
      </c>
      <c r="H7" s="25">
        <f>SUM(H8:H32)</f>
        <v>1131657.2999999998</v>
      </c>
      <c r="I7" s="26">
        <f>E7-H7</f>
        <v>-284379.09999999986</v>
      </c>
      <c r="J7" s="28">
        <f>E7/H7</f>
        <v>0.7487056372985003</v>
      </c>
    </row>
    <row r="8" spans="1:10" ht="21.75" customHeight="1">
      <c r="A8" s="65">
        <v>2</v>
      </c>
      <c r="B8" s="40" t="s">
        <v>66</v>
      </c>
      <c r="C8" s="41" t="s">
        <v>67</v>
      </c>
      <c r="D8" s="66">
        <v>2178077.1</v>
      </c>
      <c r="E8" s="109">
        <v>460026.1</v>
      </c>
      <c r="F8" s="109">
        <f>E8-D8</f>
        <v>-1718051</v>
      </c>
      <c r="G8" s="110">
        <f>E8/D8</f>
        <v>0.21120744531954352</v>
      </c>
      <c r="H8" s="109">
        <v>632609.1</v>
      </c>
      <c r="I8" s="109">
        <f>E8-H8</f>
        <v>-172583</v>
      </c>
      <c r="J8" s="111">
        <f>E8/H8</f>
        <v>0.727188559254048</v>
      </c>
    </row>
    <row r="9" spans="1:10" ht="35.25" customHeight="1">
      <c r="A9" s="67">
        <v>3</v>
      </c>
      <c r="B9" s="17" t="s">
        <v>112</v>
      </c>
      <c r="C9" s="13" t="s">
        <v>68</v>
      </c>
      <c r="D9" s="68">
        <v>7097</v>
      </c>
      <c r="E9" s="97">
        <v>2397.7</v>
      </c>
      <c r="F9" s="109">
        <f aca="true" t="shared" si="0" ref="F9:F32">E9-D9</f>
        <v>-4699.3</v>
      </c>
      <c r="G9" s="110">
        <f>E9/D9</f>
        <v>0.3378469775961674</v>
      </c>
      <c r="H9" s="97">
        <v>1747</v>
      </c>
      <c r="I9" s="109">
        <f aca="true" t="shared" si="1" ref="I9:I32">E9-H9</f>
        <v>650.6999999999998</v>
      </c>
      <c r="J9" s="111">
        <f aca="true" t="shared" si="2" ref="J9:J17">E9/H9</f>
        <v>1.3724670864338866</v>
      </c>
    </row>
    <row r="10" spans="1:10" ht="33.75" customHeight="1">
      <c r="A10" s="67">
        <v>4</v>
      </c>
      <c r="B10" s="17" t="s">
        <v>69</v>
      </c>
      <c r="C10" s="13" t="s">
        <v>70</v>
      </c>
      <c r="D10" s="68">
        <v>475749.3</v>
      </c>
      <c r="E10" s="97">
        <v>74344.7</v>
      </c>
      <c r="F10" s="109">
        <f t="shared" si="0"/>
        <v>-401404.6</v>
      </c>
      <c r="G10" s="110">
        <f>E10/D10</f>
        <v>0.1562686482145113</v>
      </c>
      <c r="H10" s="97">
        <v>99775.1</v>
      </c>
      <c r="I10" s="109">
        <f t="shared" si="1"/>
        <v>-25430.40000000001</v>
      </c>
      <c r="J10" s="111">
        <f t="shared" si="2"/>
        <v>0.745122781134772</v>
      </c>
    </row>
    <row r="11" spans="1:10" ht="35.25" customHeight="1">
      <c r="A11" s="67">
        <v>5</v>
      </c>
      <c r="B11" s="15" t="s">
        <v>71</v>
      </c>
      <c r="C11" s="13" t="s">
        <v>113</v>
      </c>
      <c r="D11" s="68">
        <v>0</v>
      </c>
      <c r="E11" s="97">
        <v>-2928.7</v>
      </c>
      <c r="F11" s="109">
        <f t="shared" si="0"/>
        <v>-2928.7</v>
      </c>
      <c r="G11" s="95" t="s">
        <v>107</v>
      </c>
      <c r="H11" s="97">
        <v>298</v>
      </c>
      <c r="I11" s="109">
        <f t="shared" si="1"/>
        <v>-3226.7</v>
      </c>
      <c r="J11" s="111">
        <f t="shared" si="2"/>
        <v>-9.827852348993288</v>
      </c>
    </row>
    <row r="12" spans="1:10" ht="21.75" customHeight="1">
      <c r="A12" s="67">
        <v>6</v>
      </c>
      <c r="B12" s="15" t="s">
        <v>72</v>
      </c>
      <c r="C12" s="13" t="s">
        <v>73</v>
      </c>
      <c r="D12" s="68">
        <v>0</v>
      </c>
      <c r="E12" s="97">
        <v>109.2</v>
      </c>
      <c r="F12" s="109">
        <f t="shared" si="0"/>
        <v>109.2</v>
      </c>
      <c r="G12" s="95" t="s">
        <v>107</v>
      </c>
      <c r="H12" s="97">
        <v>18.3</v>
      </c>
      <c r="I12" s="109">
        <f t="shared" si="1"/>
        <v>90.9</v>
      </c>
      <c r="J12" s="111">
        <f t="shared" si="2"/>
        <v>5.967213114754098</v>
      </c>
    </row>
    <row r="13" spans="1:10" ht="55.5" customHeight="1">
      <c r="A13" s="67">
        <v>7</v>
      </c>
      <c r="B13" s="15" t="s">
        <v>74</v>
      </c>
      <c r="C13" s="13" t="s">
        <v>75</v>
      </c>
      <c r="D13" s="68">
        <v>68285.7</v>
      </c>
      <c r="E13" s="97">
        <v>-4564.9</v>
      </c>
      <c r="F13" s="109">
        <f t="shared" si="0"/>
        <v>-72850.59999999999</v>
      </c>
      <c r="G13" s="95">
        <f>E13/D13</f>
        <v>-0.06685001398535857</v>
      </c>
      <c r="H13" s="97">
        <v>20231.5</v>
      </c>
      <c r="I13" s="109">
        <f t="shared" si="1"/>
        <v>-24796.4</v>
      </c>
      <c r="J13" s="111">
        <f t="shared" si="2"/>
        <v>-0.22563329461483328</v>
      </c>
    </row>
    <row r="14" spans="1:10" ht="21.75" customHeight="1">
      <c r="A14" s="67">
        <v>8</v>
      </c>
      <c r="B14" s="17" t="s">
        <v>76</v>
      </c>
      <c r="C14" s="13" t="s">
        <v>77</v>
      </c>
      <c r="D14" s="68">
        <v>407582.6</v>
      </c>
      <c r="E14" s="97">
        <v>-26863.8</v>
      </c>
      <c r="F14" s="109">
        <f t="shared" si="0"/>
        <v>-434446.39999999997</v>
      </c>
      <c r="G14" s="16">
        <f>E14/D14</f>
        <v>-0.06591007565092327</v>
      </c>
      <c r="H14" s="97">
        <v>16808.1</v>
      </c>
      <c r="I14" s="109">
        <f t="shared" si="1"/>
        <v>-43671.899999999994</v>
      </c>
      <c r="J14" s="111">
        <f t="shared" si="2"/>
        <v>-1.598265122173238</v>
      </c>
    </row>
    <row r="15" spans="1:10" ht="21.75" customHeight="1">
      <c r="A15" s="67">
        <v>9</v>
      </c>
      <c r="B15" s="17" t="s">
        <v>78</v>
      </c>
      <c r="C15" s="13" t="s">
        <v>79</v>
      </c>
      <c r="D15" s="68">
        <v>282388.5</v>
      </c>
      <c r="E15" s="97">
        <v>91794.2</v>
      </c>
      <c r="F15" s="109">
        <f t="shared" si="0"/>
        <v>-190594.3</v>
      </c>
      <c r="G15" s="16">
        <f>E15/D15</f>
        <v>0.3250635206462019</v>
      </c>
      <c r="H15" s="97">
        <v>100594.6</v>
      </c>
      <c r="I15" s="109">
        <f t="shared" si="1"/>
        <v>-8800.400000000009</v>
      </c>
      <c r="J15" s="111">
        <f t="shared" si="2"/>
        <v>0.91251617880085</v>
      </c>
    </row>
    <row r="16" spans="1:10" ht="21.75" customHeight="1">
      <c r="A16" s="67">
        <v>10</v>
      </c>
      <c r="B16" s="17" t="s">
        <v>80</v>
      </c>
      <c r="C16" s="13" t="s">
        <v>81</v>
      </c>
      <c r="D16" s="68">
        <v>59325</v>
      </c>
      <c r="E16" s="97">
        <v>13145.5</v>
      </c>
      <c r="F16" s="109">
        <f t="shared" si="0"/>
        <v>-46179.5</v>
      </c>
      <c r="G16" s="16">
        <f>E16/D16</f>
        <v>0.22158449220396123</v>
      </c>
      <c r="H16" s="97">
        <v>13560</v>
      </c>
      <c r="I16" s="109">
        <f t="shared" si="1"/>
        <v>-414.5</v>
      </c>
      <c r="J16" s="111">
        <f t="shared" si="2"/>
        <v>0.9694321533923304</v>
      </c>
    </row>
    <row r="17" spans="1:10" ht="36" customHeight="1">
      <c r="A17" s="67">
        <v>11</v>
      </c>
      <c r="B17" s="17" t="s">
        <v>82</v>
      </c>
      <c r="C17" s="13" t="s">
        <v>83</v>
      </c>
      <c r="D17" s="68">
        <v>0</v>
      </c>
      <c r="E17" s="97">
        <v>1.1</v>
      </c>
      <c r="F17" s="109">
        <f t="shared" si="0"/>
        <v>1.1</v>
      </c>
      <c r="G17" s="16" t="s">
        <v>107</v>
      </c>
      <c r="H17" s="97">
        <v>1.4</v>
      </c>
      <c r="I17" s="109">
        <f t="shared" si="1"/>
        <v>-0.2999999999999998</v>
      </c>
      <c r="J17" s="111">
        <f t="shared" si="2"/>
        <v>0.7857142857142858</v>
      </c>
    </row>
    <row r="18" spans="1:10" ht="102" customHeight="1">
      <c r="A18" s="67">
        <v>12</v>
      </c>
      <c r="B18" s="17" t="s">
        <v>114</v>
      </c>
      <c r="C18" s="13" t="s">
        <v>115</v>
      </c>
      <c r="D18" s="68">
        <v>263556.9</v>
      </c>
      <c r="E18" s="97">
        <v>61176.1</v>
      </c>
      <c r="F18" s="109">
        <f t="shared" si="0"/>
        <v>-202380.80000000002</v>
      </c>
      <c r="G18" s="16">
        <f aca="true" t="shared" si="3" ref="G18:G38">E18/D18</f>
        <v>0.2321172391995808</v>
      </c>
      <c r="H18" s="97">
        <v>64595</v>
      </c>
      <c r="I18" s="109">
        <f t="shared" si="1"/>
        <v>-3418.9000000000015</v>
      </c>
      <c r="J18" s="111">
        <f>E18/H18</f>
        <v>0.9470717547797817</v>
      </c>
    </row>
    <row r="19" spans="1:10" ht="70.5" customHeight="1">
      <c r="A19" s="67">
        <v>13</v>
      </c>
      <c r="B19" s="17" t="s">
        <v>116</v>
      </c>
      <c r="C19" s="13" t="s">
        <v>117</v>
      </c>
      <c r="D19" s="68">
        <v>9973</v>
      </c>
      <c r="E19" s="97">
        <v>3426.6</v>
      </c>
      <c r="F19" s="109">
        <f t="shared" si="0"/>
        <v>-6546.4</v>
      </c>
      <c r="G19" s="16">
        <f t="shared" si="3"/>
        <v>0.34358768675423645</v>
      </c>
      <c r="H19" s="97">
        <v>2403.2</v>
      </c>
      <c r="I19" s="109">
        <f t="shared" si="1"/>
        <v>1023.4000000000001</v>
      </c>
      <c r="J19" s="111">
        <f aca="true" t="shared" si="4" ref="J19:J32">E19/H19</f>
        <v>1.4258488681757657</v>
      </c>
    </row>
    <row r="20" spans="1:10" ht="91.5" customHeight="1">
      <c r="A20" s="67">
        <v>14</v>
      </c>
      <c r="B20" s="17" t="s">
        <v>84</v>
      </c>
      <c r="C20" s="13" t="s">
        <v>85</v>
      </c>
      <c r="D20" s="68">
        <v>5302.2</v>
      </c>
      <c r="E20" s="97">
        <v>1234.4</v>
      </c>
      <c r="F20" s="109">
        <f t="shared" si="0"/>
        <v>-4067.7999999999997</v>
      </c>
      <c r="G20" s="16">
        <f>E20/D20</f>
        <v>0.2328090226698352</v>
      </c>
      <c r="H20" s="97">
        <v>1368.7</v>
      </c>
      <c r="I20" s="109">
        <f t="shared" si="1"/>
        <v>-134.29999999999995</v>
      </c>
      <c r="J20" s="111">
        <f t="shared" si="4"/>
        <v>0.9018776941623439</v>
      </c>
    </row>
    <row r="21" spans="1:10" ht="57.75" customHeight="1">
      <c r="A21" s="67">
        <v>15</v>
      </c>
      <c r="B21" s="17" t="s">
        <v>118</v>
      </c>
      <c r="C21" s="13" t="s">
        <v>119</v>
      </c>
      <c r="D21" s="68">
        <v>22.8</v>
      </c>
      <c r="E21" s="97">
        <v>36.7</v>
      </c>
      <c r="F21" s="109">
        <f t="shared" si="0"/>
        <v>13.900000000000002</v>
      </c>
      <c r="G21" s="16">
        <f>E21/D21</f>
        <v>1.6096491228070176</v>
      </c>
      <c r="H21" s="97">
        <v>5.6</v>
      </c>
      <c r="I21" s="109">
        <f t="shared" si="1"/>
        <v>31.1</v>
      </c>
      <c r="J21" s="111">
        <f t="shared" si="4"/>
        <v>6.55357142857143</v>
      </c>
    </row>
    <row r="22" spans="1:10" ht="181.5">
      <c r="A22" s="108">
        <f>A21+1</f>
        <v>16</v>
      </c>
      <c r="B22" s="96" t="s">
        <v>147</v>
      </c>
      <c r="C22" s="94" t="s">
        <v>148</v>
      </c>
      <c r="D22" s="68">
        <v>0</v>
      </c>
      <c r="E22" s="97">
        <v>40.3</v>
      </c>
      <c r="F22" s="109">
        <f t="shared" si="0"/>
        <v>40.3</v>
      </c>
      <c r="G22" s="95" t="s">
        <v>107</v>
      </c>
      <c r="H22" s="97">
        <v>0</v>
      </c>
      <c r="I22" s="109">
        <f t="shared" si="1"/>
        <v>40.3</v>
      </c>
      <c r="J22" s="95" t="s">
        <v>107</v>
      </c>
    </row>
    <row r="23" spans="1:10" ht="72" customHeight="1">
      <c r="A23" s="67">
        <v>17</v>
      </c>
      <c r="B23" s="17" t="s">
        <v>86</v>
      </c>
      <c r="C23" s="13" t="s">
        <v>87</v>
      </c>
      <c r="D23" s="68">
        <v>739.3</v>
      </c>
      <c r="E23" s="97">
        <v>972</v>
      </c>
      <c r="F23" s="109">
        <f t="shared" si="0"/>
        <v>232.70000000000005</v>
      </c>
      <c r="G23" s="16">
        <f>E23/D23</f>
        <v>1.314757202759367</v>
      </c>
      <c r="H23" s="97">
        <v>0</v>
      </c>
      <c r="I23" s="109">
        <f t="shared" si="1"/>
        <v>972</v>
      </c>
      <c r="J23" s="95" t="s">
        <v>107</v>
      </c>
    </row>
    <row r="24" spans="1:10" ht="106.5" customHeight="1">
      <c r="A24" s="67">
        <v>18</v>
      </c>
      <c r="B24" s="17" t="s">
        <v>88</v>
      </c>
      <c r="C24" s="13" t="s">
        <v>89</v>
      </c>
      <c r="D24" s="68">
        <f>29328.4</f>
        <v>29328.4</v>
      </c>
      <c r="E24" s="97">
        <v>12969.2</v>
      </c>
      <c r="F24" s="109">
        <f t="shared" si="0"/>
        <v>-16359.2</v>
      </c>
      <c r="G24" s="16">
        <f t="shared" si="3"/>
        <v>0.4422061892227329</v>
      </c>
      <c r="H24" s="97">
        <v>17885.6</v>
      </c>
      <c r="I24" s="109">
        <f t="shared" si="1"/>
        <v>-4916.399999999998</v>
      </c>
      <c r="J24" s="111">
        <f t="shared" si="4"/>
        <v>0.7251196493268328</v>
      </c>
    </row>
    <row r="25" spans="1:10" ht="132">
      <c r="A25" s="108">
        <f>A24+1</f>
        <v>19</v>
      </c>
      <c r="B25" s="96" t="s">
        <v>149</v>
      </c>
      <c r="C25" s="94" t="s">
        <v>150</v>
      </c>
      <c r="D25" s="68">
        <v>30280</v>
      </c>
      <c r="E25" s="97">
        <v>6979.4</v>
      </c>
      <c r="F25" s="109">
        <f t="shared" si="0"/>
        <v>-23300.6</v>
      </c>
      <c r="G25" s="110">
        <f>E25/D25</f>
        <v>0.23049537648612944</v>
      </c>
      <c r="H25" s="97">
        <v>0</v>
      </c>
      <c r="I25" s="109">
        <f t="shared" si="1"/>
        <v>6979.4</v>
      </c>
      <c r="J25" s="95" t="s">
        <v>107</v>
      </c>
    </row>
    <row r="26" spans="1:10" ht="16.5">
      <c r="A26" s="67">
        <v>20</v>
      </c>
      <c r="B26" s="17" t="s">
        <v>90</v>
      </c>
      <c r="C26" s="13" t="s">
        <v>91</v>
      </c>
      <c r="D26" s="68">
        <v>65544.3</v>
      </c>
      <c r="E26" s="97">
        <v>19114.1</v>
      </c>
      <c r="F26" s="109">
        <f t="shared" si="0"/>
        <v>-46430.200000000004</v>
      </c>
      <c r="G26" s="16">
        <f t="shared" si="3"/>
        <v>0.29162108680693816</v>
      </c>
      <c r="H26" s="97">
        <v>22835.9</v>
      </c>
      <c r="I26" s="109">
        <f t="shared" si="1"/>
        <v>-3721.800000000003</v>
      </c>
      <c r="J26" s="111">
        <f t="shared" si="4"/>
        <v>0.8370197802582774</v>
      </c>
    </row>
    <row r="27" spans="1:10" ht="39.75" customHeight="1">
      <c r="A27" s="67">
        <v>21</v>
      </c>
      <c r="B27" s="17" t="s">
        <v>92</v>
      </c>
      <c r="C27" s="13" t="s">
        <v>93</v>
      </c>
      <c r="D27" s="68">
        <v>125325.3</v>
      </c>
      <c r="E27" s="97">
        <v>66890.8</v>
      </c>
      <c r="F27" s="109">
        <f t="shared" si="0"/>
        <v>-58434.5</v>
      </c>
      <c r="G27" s="16">
        <f t="shared" si="3"/>
        <v>0.5337374017855931</v>
      </c>
      <c r="H27" s="97">
        <v>33004.8</v>
      </c>
      <c r="I27" s="109">
        <f t="shared" si="1"/>
        <v>33886</v>
      </c>
      <c r="J27" s="111">
        <f t="shared" si="4"/>
        <v>2.0266991467907696</v>
      </c>
    </row>
    <row r="28" spans="1:10" ht="16.5">
      <c r="A28" s="108">
        <v>22</v>
      </c>
      <c r="B28" s="96" t="s">
        <v>151</v>
      </c>
      <c r="C28" s="94" t="s">
        <v>152</v>
      </c>
      <c r="D28" s="68">
        <v>0</v>
      </c>
      <c r="E28" s="97">
        <v>-1454.7</v>
      </c>
      <c r="F28" s="109">
        <f t="shared" si="0"/>
        <v>-1454.7</v>
      </c>
      <c r="G28" s="95" t="s">
        <v>107</v>
      </c>
      <c r="H28" s="97">
        <v>0</v>
      </c>
      <c r="I28" s="109">
        <f t="shared" si="1"/>
        <v>-1454.7</v>
      </c>
      <c r="J28" s="95" t="s">
        <v>107</v>
      </c>
    </row>
    <row r="29" spans="1:10" ht="105.75" customHeight="1">
      <c r="A29" s="67">
        <v>23</v>
      </c>
      <c r="B29" s="17" t="s">
        <v>94</v>
      </c>
      <c r="C29" s="13" t="s">
        <v>120</v>
      </c>
      <c r="D29" s="68">
        <v>60226.7</v>
      </c>
      <c r="E29" s="97">
        <v>6767.7</v>
      </c>
      <c r="F29" s="109">
        <f t="shared" si="0"/>
        <v>-53459</v>
      </c>
      <c r="G29" s="16">
        <f t="shared" si="3"/>
        <v>0.11237042706972157</v>
      </c>
      <c r="H29" s="97">
        <v>13252.7</v>
      </c>
      <c r="I29" s="109">
        <f t="shared" si="1"/>
        <v>-6485.000000000001</v>
      </c>
      <c r="J29" s="111">
        <f t="shared" si="4"/>
        <v>0.5106657511299584</v>
      </c>
    </row>
    <row r="30" spans="1:10" ht="37.5" customHeight="1">
      <c r="A30" s="67">
        <v>24</v>
      </c>
      <c r="B30" s="17" t="s">
        <v>95</v>
      </c>
      <c r="C30" s="13" t="s">
        <v>121</v>
      </c>
      <c r="D30" s="68">
        <f>111556.7+464.1</f>
        <v>112020.8</v>
      </c>
      <c r="E30" s="97">
        <f>50110.5+14.2</f>
        <v>50124.7</v>
      </c>
      <c r="F30" s="109">
        <f t="shared" si="0"/>
        <v>-61896.100000000006</v>
      </c>
      <c r="G30" s="16">
        <f t="shared" si="3"/>
        <v>0.44745886478225466</v>
      </c>
      <c r="H30" s="97">
        <f>73351.8+92.7</f>
        <v>73444.5</v>
      </c>
      <c r="I30" s="109">
        <f t="shared" si="1"/>
        <v>-23319.800000000003</v>
      </c>
      <c r="J30" s="111">
        <f t="shared" si="4"/>
        <v>0.6824840525839239</v>
      </c>
    </row>
    <row r="31" spans="1:10" ht="21.75" customHeight="1">
      <c r="A31" s="67">
        <v>25</v>
      </c>
      <c r="B31" s="17" t="s">
        <v>96</v>
      </c>
      <c r="C31" s="13" t="s">
        <v>97</v>
      </c>
      <c r="D31" s="68">
        <v>25481.8</v>
      </c>
      <c r="E31" s="97">
        <v>8601.3</v>
      </c>
      <c r="F31" s="109">
        <f t="shared" si="0"/>
        <v>-16880.5</v>
      </c>
      <c r="G31" s="16">
        <f t="shared" si="3"/>
        <v>0.3375467981068841</v>
      </c>
      <c r="H31" s="97">
        <v>17280.2</v>
      </c>
      <c r="I31" s="109">
        <f t="shared" si="1"/>
        <v>-8678.900000000001</v>
      </c>
      <c r="J31" s="111">
        <f t="shared" si="4"/>
        <v>0.4977546556174118</v>
      </c>
    </row>
    <row r="32" spans="1:10" ht="21.75" customHeight="1" thickBot="1">
      <c r="A32" s="67">
        <v>26</v>
      </c>
      <c r="B32" s="17" t="s">
        <v>98</v>
      </c>
      <c r="C32" s="13" t="s">
        <v>99</v>
      </c>
      <c r="D32" s="68">
        <v>323.2</v>
      </c>
      <c r="E32" s="97">
        <v>2938.5</v>
      </c>
      <c r="F32" s="109">
        <f t="shared" si="0"/>
        <v>2615.3</v>
      </c>
      <c r="G32" s="16">
        <f>E32/D32</f>
        <v>9.091893564356436</v>
      </c>
      <c r="H32" s="97">
        <v>-62</v>
      </c>
      <c r="I32" s="109">
        <f t="shared" si="1"/>
        <v>3000.5</v>
      </c>
      <c r="J32" s="111">
        <f t="shared" si="4"/>
        <v>-47.395161290322584</v>
      </c>
    </row>
    <row r="33" spans="1:10" s="64" customFormat="1" ht="21.75" customHeight="1" thickBot="1">
      <c r="A33" s="22">
        <v>27</v>
      </c>
      <c r="B33" s="23" t="s">
        <v>100</v>
      </c>
      <c r="C33" s="24" t="s">
        <v>101</v>
      </c>
      <c r="D33" s="25">
        <f>SUM(D34:D40)</f>
        <v>9311272.9</v>
      </c>
      <c r="E33" s="25">
        <f>SUM(E34:E40)</f>
        <v>2234495.8999999994</v>
      </c>
      <c r="F33" s="26">
        <f>E33-D33</f>
        <v>-7076777.000000001</v>
      </c>
      <c r="G33" s="27">
        <f t="shared" si="3"/>
        <v>0.23997749008086738</v>
      </c>
      <c r="H33" s="25">
        <f>SUM(H34:H40)</f>
        <v>1629462.6</v>
      </c>
      <c r="I33" s="26">
        <f>E33-H33</f>
        <v>605033.2999999993</v>
      </c>
      <c r="J33" s="28">
        <f>E33/H33</f>
        <v>1.3713084915235239</v>
      </c>
    </row>
    <row r="34" spans="1:10" ht="33">
      <c r="A34" s="67">
        <v>28</v>
      </c>
      <c r="B34" s="15" t="s">
        <v>133</v>
      </c>
      <c r="C34" s="14" t="s">
        <v>123</v>
      </c>
      <c r="D34" s="98">
        <v>924739.8</v>
      </c>
      <c r="E34" s="98">
        <v>262832.6</v>
      </c>
      <c r="F34" s="18">
        <f>E34-D34</f>
        <v>-661907.2000000001</v>
      </c>
      <c r="G34" s="16">
        <f t="shared" si="3"/>
        <v>0.2842233025982011</v>
      </c>
      <c r="H34" s="98">
        <v>198390.3</v>
      </c>
      <c r="I34" s="18">
        <f>E34-H34</f>
        <v>64442.29999999999</v>
      </c>
      <c r="J34" s="35" t="s">
        <v>107</v>
      </c>
    </row>
    <row r="35" spans="1:10" ht="39.75" customHeight="1">
      <c r="A35" s="67">
        <v>29</v>
      </c>
      <c r="B35" s="15" t="s">
        <v>122</v>
      </c>
      <c r="C35" s="14" t="s">
        <v>123</v>
      </c>
      <c r="D35" s="98">
        <v>3238957.7</v>
      </c>
      <c r="E35" s="97">
        <v>154694.5</v>
      </c>
      <c r="F35" s="97">
        <f>E35-D35</f>
        <v>-3084263.2</v>
      </c>
      <c r="G35" s="16">
        <f t="shared" si="3"/>
        <v>0.047760580510205486</v>
      </c>
      <c r="H35" s="97">
        <v>395426.7</v>
      </c>
      <c r="I35" s="97">
        <f aca="true" t="shared" si="5" ref="I35:I40">E35-H35</f>
        <v>-240732.2</v>
      </c>
      <c r="J35" s="35">
        <f>E35/H35</f>
        <v>0.3912090407653302</v>
      </c>
    </row>
    <row r="36" spans="1:10" ht="39.75" customHeight="1">
      <c r="A36" s="67">
        <v>30</v>
      </c>
      <c r="B36" s="15" t="s">
        <v>124</v>
      </c>
      <c r="C36" s="14" t="s">
        <v>125</v>
      </c>
      <c r="D36" s="98">
        <v>4545075.4</v>
      </c>
      <c r="E36" s="97">
        <v>1230603.2</v>
      </c>
      <c r="F36" s="97">
        <f>E36-D36</f>
        <v>-3314472.2</v>
      </c>
      <c r="G36" s="16">
        <f t="shared" si="3"/>
        <v>0.27075528824010264</v>
      </c>
      <c r="H36" s="97">
        <v>1060446.5</v>
      </c>
      <c r="I36" s="97">
        <f t="shared" si="5"/>
        <v>170156.69999999995</v>
      </c>
      <c r="J36" s="35">
        <f>E36/H36</f>
        <v>1.160457599699749</v>
      </c>
    </row>
    <row r="37" spans="1:10" ht="19.5" customHeight="1">
      <c r="A37" s="67">
        <v>31</v>
      </c>
      <c r="B37" s="15" t="s">
        <v>102</v>
      </c>
      <c r="C37" s="14" t="s">
        <v>126</v>
      </c>
      <c r="D37" s="98">
        <v>602500</v>
      </c>
      <c r="E37" s="97">
        <v>601500</v>
      </c>
      <c r="F37" s="97">
        <f>E37-D37</f>
        <v>-1000</v>
      </c>
      <c r="G37" s="16">
        <f t="shared" si="3"/>
        <v>0.9983402489626556</v>
      </c>
      <c r="H37" s="97">
        <v>0</v>
      </c>
      <c r="I37" s="97">
        <f t="shared" si="5"/>
        <v>601500</v>
      </c>
      <c r="J37" s="107" t="s">
        <v>107</v>
      </c>
    </row>
    <row r="38" spans="1:10" ht="21" customHeight="1">
      <c r="A38" s="67">
        <v>32</v>
      </c>
      <c r="B38" s="15" t="s">
        <v>103</v>
      </c>
      <c r="C38" s="14" t="s">
        <v>127</v>
      </c>
      <c r="D38" s="98">
        <v>0</v>
      </c>
      <c r="E38" s="97">
        <v>673.8</v>
      </c>
      <c r="F38" s="97">
        <f>E38-D38</f>
        <v>673.8</v>
      </c>
      <c r="G38" s="95" t="s">
        <v>107</v>
      </c>
      <c r="H38" s="97">
        <v>0</v>
      </c>
      <c r="I38" s="97">
        <f t="shared" si="5"/>
        <v>673.8</v>
      </c>
      <c r="J38" s="107" t="s">
        <v>107</v>
      </c>
    </row>
    <row r="39" spans="1:10" ht="87.75" customHeight="1">
      <c r="A39" s="67">
        <v>33</v>
      </c>
      <c r="B39" s="15" t="s">
        <v>104</v>
      </c>
      <c r="C39" s="14" t="s">
        <v>128</v>
      </c>
      <c r="D39" s="68">
        <v>0</v>
      </c>
      <c r="E39" s="97">
        <v>0.8</v>
      </c>
      <c r="F39" s="97">
        <f>E39-D39</f>
        <v>0.8</v>
      </c>
      <c r="G39" s="16" t="s">
        <v>107</v>
      </c>
      <c r="H39" s="97">
        <v>679.6</v>
      </c>
      <c r="I39" s="97">
        <f t="shared" si="5"/>
        <v>-678.8000000000001</v>
      </c>
      <c r="J39" s="107">
        <f>E39/H39</f>
        <v>0.0011771630370806356</v>
      </c>
    </row>
    <row r="40" spans="1:10" ht="55.5" customHeight="1" thickBot="1">
      <c r="A40" s="69">
        <v>34</v>
      </c>
      <c r="B40" s="42" t="s">
        <v>129</v>
      </c>
      <c r="C40" s="43" t="s">
        <v>130</v>
      </c>
      <c r="D40" s="68">
        <v>0</v>
      </c>
      <c r="E40" s="112">
        <v>-15809</v>
      </c>
      <c r="F40" s="97">
        <f>E40-D40</f>
        <v>-15809</v>
      </c>
      <c r="G40" s="44" t="s">
        <v>107</v>
      </c>
      <c r="H40" s="112">
        <v>-25480.5</v>
      </c>
      <c r="I40" s="97">
        <f t="shared" si="5"/>
        <v>9671.5</v>
      </c>
      <c r="J40" s="107">
        <f>E40/H40</f>
        <v>0.6204352347873864</v>
      </c>
    </row>
    <row r="41" spans="1:10" s="64" customFormat="1" ht="24.75" customHeight="1" thickBot="1">
      <c r="A41" s="22">
        <v>35</v>
      </c>
      <c r="B41" s="23" t="s">
        <v>105</v>
      </c>
      <c r="C41" s="24"/>
      <c r="D41" s="25">
        <f>SUM(D7,D33,)</f>
        <v>13517902.8</v>
      </c>
      <c r="E41" s="25">
        <f>SUM(E7,E33,)</f>
        <v>3081774.0999999996</v>
      </c>
      <c r="F41" s="26">
        <f>E41-D41</f>
        <v>-10436128.700000001</v>
      </c>
      <c r="G41" s="27">
        <f>E41/D41</f>
        <v>0.2279772347527162</v>
      </c>
      <c r="H41" s="25">
        <f>SUM(H7,H33,)</f>
        <v>2761119.9</v>
      </c>
      <c r="I41" s="26">
        <f>E41-H41</f>
        <v>320654.1999999997</v>
      </c>
      <c r="J41" s="28">
        <f>E41/H41</f>
        <v>1.1161319361756075</v>
      </c>
    </row>
    <row r="42" spans="2:10" s="88" customFormat="1" ht="16.5">
      <c r="B42" s="120"/>
      <c r="C42" s="93"/>
      <c r="D42" s="7"/>
      <c r="J42" s="91"/>
    </row>
    <row r="43" spans="2:10" s="88" customFormat="1" ht="16.5">
      <c r="B43" s="120"/>
      <c r="C43" s="93"/>
      <c r="D43" s="7"/>
      <c r="J43" s="91"/>
    </row>
    <row r="44" spans="2:10" s="88" customFormat="1" ht="16.5">
      <c r="B44" s="120"/>
      <c r="C44" s="93"/>
      <c r="D44" s="7"/>
      <c r="J44" s="91"/>
    </row>
    <row r="45" spans="2:10" s="88" customFormat="1" ht="16.5">
      <c r="B45" s="120"/>
      <c r="C45" s="93"/>
      <c r="D45" s="7"/>
      <c r="J45" s="91"/>
    </row>
    <row r="46" spans="2:10" s="88" customFormat="1" ht="16.5">
      <c r="B46" s="120"/>
      <c r="C46" s="93"/>
      <c r="D46" s="7"/>
      <c r="J46" s="91"/>
    </row>
    <row r="47" spans="2:10" s="88" customFormat="1" ht="16.5">
      <c r="B47" s="120"/>
      <c r="C47" s="93"/>
      <c r="D47" s="7"/>
      <c r="J47" s="91"/>
    </row>
    <row r="48" spans="2:10" s="88" customFormat="1" ht="16.5">
      <c r="B48" s="120"/>
      <c r="C48" s="93"/>
      <c r="D48" s="7"/>
      <c r="J48" s="91"/>
    </row>
    <row r="49" spans="2:10" s="88" customFormat="1" ht="16.5">
      <c r="B49" s="120"/>
      <c r="C49" s="93"/>
      <c r="D49" s="7"/>
      <c r="J49" s="91"/>
    </row>
    <row r="50" spans="2:10" s="88" customFormat="1" ht="16.5">
      <c r="B50" s="120"/>
      <c r="C50" s="93"/>
      <c r="D50" s="7"/>
      <c r="J50" s="91"/>
    </row>
    <row r="51" spans="2:10" s="88" customFormat="1" ht="16.5">
      <c r="B51" s="120"/>
      <c r="C51" s="93"/>
      <c r="D51" s="7"/>
      <c r="J51" s="91"/>
    </row>
    <row r="52" spans="2:10" s="88" customFormat="1" ht="16.5">
      <c r="B52" s="120"/>
      <c r="C52" s="93"/>
      <c r="D52" s="7"/>
      <c r="J52" s="91"/>
    </row>
    <row r="53" spans="2:10" s="88" customFormat="1" ht="16.5">
      <c r="B53" s="120"/>
      <c r="C53" s="93"/>
      <c r="D53" s="7"/>
      <c r="J53" s="91"/>
    </row>
    <row r="54" spans="2:10" s="88" customFormat="1" ht="16.5">
      <c r="B54" s="120"/>
      <c r="C54" s="93"/>
      <c r="D54" s="7"/>
      <c r="J54" s="91"/>
    </row>
    <row r="55" spans="2:10" s="88" customFormat="1" ht="16.5">
      <c r="B55" s="120"/>
      <c r="C55" s="93"/>
      <c r="D55" s="7"/>
      <c r="J55" s="91"/>
    </row>
    <row r="56" spans="2:10" s="88" customFormat="1" ht="16.5">
      <c r="B56" s="120"/>
      <c r="C56" s="93"/>
      <c r="D56" s="7"/>
      <c r="J56" s="91"/>
    </row>
    <row r="57" spans="2:10" s="88" customFormat="1" ht="16.5">
      <c r="B57" s="92"/>
      <c r="C57" s="93"/>
      <c r="D57" s="7"/>
      <c r="J57" s="91"/>
    </row>
    <row r="58" spans="2:10" s="88" customFormat="1" ht="16.5">
      <c r="B58" s="92"/>
      <c r="C58" s="93"/>
      <c r="D58" s="7"/>
      <c r="J58" s="91"/>
    </row>
    <row r="59" spans="2:10" s="88" customFormat="1" ht="16.5">
      <c r="B59" s="92"/>
      <c r="C59" s="93"/>
      <c r="D59" s="7"/>
      <c r="J59" s="91"/>
    </row>
    <row r="60" spans="2:10" s="88" customFormat="1" ht="16.5">
      <c r="B60" s="92"/>
      <c r="C60" s="93"/>
      <c r="D60" s="7"/>
      <c r="J60" s="91"/>
    </row>
    <row r="61" spans="2:10" s="88" customFormat="1" ht="16.5">
      <c r="B61" s="92"/>
      <c r="C61" s="93"/>
      <c r="D61" s="7"/>
      <c r="J61" s="91"/>
    </row>
    <row r="62" spans="2:10" s="88" customFormat="1" ht="16.5">
      <c r="B62" s="92"/>
      <c r="C62" s="93"/>
      <c r="D62" s="7"/>
      <c r="J62" s="91"/>
    </row>
    <row r="63" spans="2:10" s="88" customFormat="1" ht="16.5">
      <c r="B63" s="92"/>
      <c r="C63" s="93"/>
      <c r="D63" s="7"/>
      <c r="J63" s="91"/>
    </row>
    <row r="64" spans="2:10" s="88" customFormat="1" ht="16.5">
      <c r="B64" s="92"/>
      <c r="C64" s="93"/>
      <c r="D64" s="7"/>
      <c r="J64" s="91"/>
    </row>
    <row r="65" spans="2:10" s="88" customFormat="1" ht="16.5">
      <c r="B65" s="92"/>
      <c r="C65" s="93"/>
      <c r="D65" s="7"/>
      <c r="J65" s="91"/>
    </row>
    <row r="66" spans="2:10" s="88" customFormat="1" ht="16.5">
      <c r="B66" s="92"/>
      <c r="C66" s="93"/>
      <c r="D66" s="7"/>
      <c r="J66" s="91"/>
    </row>
    <row r="67" spans="2:4" ht="16.5">
      <c r="B67" s="62"/>
      <c r="C67" s="63"/>
      <c r="D67" s="7"/>
    </row>
    <row r="68" spans="2:4" ht="16.5">
      <c r="B68" s="62"/>
      <c r="C68" s="63"/>
      <c r="D68" s="7"/>
    </row>
    <row r="69" spans="2:4" ht="16.5">
      <c r="B69" s="62"/>
      <c r="C69" s="63"/>
      <c r="D69" s="7"/>
    </row>
    <row r="70" spans="2:4" ht="16.5">
      <c r="B70" s="62"/>
      <c r="C70" s="63"/>
      <c r="D70" s="7"/>
    </row>
    <row r="71" spans="2:4" ht="16.5">
      <c r="B71" s="62"/>
      <c r="C71" s="63"/>
      <c r="D71" s="7"/>
    </row>
  </sheetData>
  <sheetProtection/>
  <mergeCells count="3">
    <mergeCell ref="A5:A6"/>
    <mergeCell ref="A1:J1"/>
    <mergeCell ref="A3:B3"/>
  </mergeCells>
  <printOptions/>
  <pageMargins left="1.3779527559055118" right="0.3937007874015748" top="0.7086614173228347" bottom="0.7086614173228347" header="0.31496062992125984" footer="0.31496062992125984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0" zoomScaleNormal="70" zoomScalePageLayoutView="0" workbookViewId="0" topLeftCell="A1">
      <selection activeCell="A1" sqref="A1:B1"/>
    </sheetView>
  </sheetViews>
  <sheetFormatPr defaultColWidth="9.00390625" defaultRowHeight="12.75"/>
  <cols>
    <col min="1" max="1" width="5.125" style="78" customWidth="1"/>
    <col min="2" max="2" width="63.125" style="11" customWidth="1"/>
    <col min="3" max="3" width="11.375" style="1" customWidth="1"/>
    <col min="4" max="4" width="12.625" style="1" customWidth="1"/>
    <col min="5" max="5" width="20.25390625" style="55" customWidth="1"/>
    <col min="6" max="6" width="16.00390625" style="55" customWidth="1"/>
    <col min="7" max="7" width="16.00390625" style="1" customWidth="1"/>
    <col min="8" max="8" width="15.375" style="12" customWidth="1"/>
    <col min="9" max="9" width="16.00390625" style="1" customWidth="1"/>
    <col min="10" max="10" width="24.125" style="1" customWidth="1"/>
    <col min="11" max="11" width="21.00390625" style="1" customWidth="1"/>
    <col min="12" max="12" width="14.625" style="1" customWidth="1"/>
    <col min="13" max="16384" width="9.125" style="1" customWidth="1"/>
  </cols>
  <sheetData>
    <row r="1" spans="1:5" ht="16.5">
      <c r="A1" s="83" t="s">
        <v>110</v>
      </c>
      <c r="B1" s="83"/>
      <c r="C1" s="2"/>
      <c r="D1" s="2"/>
      <c r="E1" s="54"/>
    </row>
    <row r="2" spans="2:11" ht="17.25" thickBot="1">
      <c r="B2" s="2"/>
      <c r="C2" s="2"/>
      <c r="D2" s="2"/>
      <c r="E2" s="54"/>
      <c r="K2" s="6" t="s">
        <v>0</v>
      </c>
    </row>
    <row r="3" spans="1:11" ht="108.75" customHeight="1">
      <c r="A3" s="84" t="s">
        <v>134</v>
      </c>
      <c r="B3" s="45" t="s">
        <v>1</v>
      </c>
      <c r="C3" s="45" t="s">
        <v>2</v>
      </c>
      <c r="D3" s="45" t="s">
        <v>3</v>
      </c>
      <c r="E3" s="29" t="s">
        <v>139</v>
      </c>
      <c r="F3" s="56" t="s">
        <v>140</v>
      </c>
      <c r="G3" s="30" t="s">
        <v>141</v>
      </c>
      <c r="H3" s="31" t="s">
        <v>142</v>
      </c>
      <c r="I3" s="32" t="s">
        <v>135</v>
      </c>
      <c r="J3" s="32" t="s">
        <v>143</v>
      </c>
      <c r="K3" s="33" t="s">
        <v>144</v>
      </c>
    </row>
    <row r="4" spans="1:11" ht="16.5" customHeight="1" thickBot="1">
      <c r="A4" s="85"/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57">
        <v>8</v>
      </c>
      <c r="J4" s="57">
        <v>9</v>
      </c>
      <c r="K4" s="57">
        <v>10</v>
      </c>
    </row>
    <row r="5" spans="1:11" s="21" customFormat="1" ht="26.25" customHeight="1" thickBot="1">
      <c r="A5" s="53">
        <v>1</v>
      </c>
      <c r="B5" s="117" t="s">
        <v>4</v>
      </c>
      <c r="C5" s="118" t="s">
        <v>5</v>
      </c>
      <c r="D5" s="118"/>
      <c r="E5" s="100">
        <f>SUM(E6:E12)</f>
        <v>1031483.5</v>
      </c>
      <c r="F5" s="100">
        <f>SUM(F6:F12)</f>
        <v>222339.09999999998</v>
      </c>
      <c r="G5" s="100">
        <f>E5-F5</f>
        <v>809144.4</v>
      </c>
      <c r="H5" s="101">
        <f>F5/E5</f>
        <v>0.21555274514812886</v>
      </c>
      <c r="I5" s="100">
        <f>SUM(I6:I12)</f>
        <v>198484.1</v>
      </c>
      <c r="J5" s="100">
        <f>F5-I5</f>
        <v>23854.99999999997</v>
      </c>
      <c r="K5" s="102">
        <f>F5/I5</f>
        <v>1.1201859494035038</v>
      </c>
    </row>
    <row r="6" spans="1:11" ht="49.5" customHeight="1">
      <c r="A6" s="39">
        <v>2</v>
      </c>
      <c r="B6" s="46" t="s">
        <v>6</v>
      </c>
      <c r="C6" s="47" t="s">
        <v>5</v>
      </c>
      <c r="D6" s="47" t="s">
        <v>7</v>
      </c>
      <c r="E6" s="124">
        <v>4756.9</v>
      </c>
      <c r="F6" s="124">
        <v>1401</v>
      </c>
      <c r="G6" s="121">
        <f>E6-F6</f>
        <v>3355.8999999999996</v>
      </c>
      <c r="H6" s="49">
        <f>F6/E6</f>
        <v>0.2945195400365785</v>
      </c>
      <c r="I6" s="48">
        <v>1321.7</v>
      </c>
      <c r="J6" s="48">
        <f>F6-I6</f>
        <v>79.29999999999995</v>
      </c>
      <c r="K6" s="50">
        <f>F6/I6</f>
        <v>1.0599984867973065</v>
      </c>
    </row>
    <row r="7" spans="1:11" ht="53.25" customHeight="1">
      <c r="A7" s="34">
        <v>3</v>
      </c>
      <c r="B7" s="8" t="s">
        <v>8</v>
      </c>
      <c r="C7" s="9" t="s">
        <v>5</v>
      </c>
      <c r="D7" s="9" t="s">
        <v>9</v>
      </c>
      <c r="E7" s="122">
        <v>19538.1</v>
      </c>
      <c r="F7" s="122">
        <v>5124.4</v>
      </c>
      <c r="G7" s="121">
        <f aca="true" t="shared" si="0" ref="G7:G13">E7-F7</f>
        <v>14413.699999999999</v>
      </c>
      <c r="H7" s="49">
        <f aca="true" t="shared" si="1" ref="H7:H13">F7/E7</f>
        <v>0.26227729410741063</v>
      </c>
      <c r="I7" s="3">
        <v>4228.4</v>
      </c>
      <c r="J7" s="48">
        <f aca="true" t="shared" si="2" ref="J7:J13">F7-I7</f>
        <v>896</v>
      </c>
      <c r="K7" s="50">
        <f aca="true" t="shared" si="3" ref="K7:K13">F7/I7</f>
        <v>1.2119004824519912</v>
      </c>
    </row>
    <row r="8" spans="1:11" ht="73.5" customHeight="1">
      <c r="A8" s="34">
        <v>4</v>
      </c>
      <c r="B8" s="5" t="s">
        <v>10</v>
      </c>
      <c r="C8" s="9" t="s">
        <v>5</v>
      </c>
      <c r="D8" s="9" t="s">
        <v>11</v>
      </c>
      <c r="E8" s="122">
        <v>172304.5</v>
      </c>
      <c r="F8" s="122">
        <v>43373.6</v>
      </c>
      <c r="G8" s="121">
        <f t="shared" si="0"/>
        <v>128930.9</v>
      </c>
      <c r="H8" s="49">
        <f t="shared" si="1"/>
        <v>0.2517264493962723</v>
      </c>
      <c r="I8" s="3">
        <v>36030.1</v>
      </c>
      <c r="J8" s="48">
        <f t="shared" si="2"/>
        <v>7343.5</v>
      </c>
      <c r="K8" s="50">
        <f t="shared" si="3"/>
        <v>1.203815698540942</v>
      </c>
    </row>
    <row r="9" spans="1:11" ht="16.5" customHeight="1">
      <c r="A9" s="34">
        <v>5</v>
      </c>
      <c r="B9" s="5" t="s">
        <v>12</v>
      </c>
      <c r="C9" s="9" t="s">
        <v>5</v>
      </c>
      <c r="D9" s="9" t="s">
        <v>13</v>
      </c>
      <c r="E9" s="123">
        <v>7.1</v>
      </c>
      <c r="F9" s="123">
        <v>0</v>
      </c>
      <c r="G9" s="121">
        <f t="shared" si="0"/>
        <v>7.1</v>
      </c>
      <c r="H9" s="49">
        <f t="shared" si="1"/>
        <v>0</v>
      </c>
      <c r="I9" s="3">
        <v>218.1</v>
      </c>
      <c r="J9" s="48">
        <f t="shared" si="2"/>
        <v>-218.1</v>
      </c>
      <c r="K9" s="50">
        <f t="shared" si="3"/>
        <v>0</v>
      </c>
    </row>
    <row r="10" spans="1:11" ht="58.5" customHeight="1">
      <c r="A10" s="34">
        <v>6</v>
      </c>
      <c r="B10" s="8" t="s">
        <v>14</v>
      </c>
      <c r="C10" s="9" t="s">
        <v>5</v>
      </c>
      <c r="D10" s="9" t="s">
        <v>15</v>
      </c>
      <c r="E10" s="122">
        <v>54730.9</v>
      </c>
      <c r="F10" s="122">
        <v>12578.3</v>
      </c>
      <c r="G10" s="121">
        <f t="shared" si="0"/>
        <v>42152.600000000006</v>
      </c>
      <c r="H10" s="49">
        <f t="shared" si="1"/>
        <v>0.22982081420184938</v>
      </c>
      <c r="I10" s="3">
        <v>10585.1</v>
      </c>
      <c r="J10" s="48">
        <f t="shared" si="2"/>
        <v>1993.199999999999</v>
      </c>
      <c r="K10" s="50">
        <f>F10/I10</f>
        <v>1.1883024251069898</v>
      </c>
    </row>
    <row r="11" spans="1:11" ht="22.5" customHeight="1">
      <c r="A11" s="34">
        <v>7</v>
      </c>
      <c r="B11" s="8" t="s">
        <v>109</v>
      </c>
      <c r="C11" s="9" t="s">
        <v>5</v>
      </c>
      <c r="D11" s="9" t="s">
        <v>17</v>
      </c>
      <c r="E11" s="125">
        <v>85706.6</v>
      </c>
      <c r="F11" s="127">
        <v>0</v>
      </c>
      <c r="G11" s="89">
        <f>E11-F11</f>
        <v>85706.6</v>
      </c>
      <c r="H11" s="49">
        <f>F11/E11</f>
        <v>0</v>
      </c>
      <c r="I11" s="3">
        <v>0</v>
      </c>
      <c r="J11" s="48">
        <f>F11-I11</f>
        <v>0</v>
      </c>
      <c r="K11" s="50" t="s">
        <v>107</v>
      </c>
    </row>
    <row r="12" spans="1:11" ht="21" customHeight="1" thickBot="1">
      <c r="A12" s="34">
        <v>8</v>
      </c>
      <c r="B12" s="8" t="s">
        <v>18</v>
      </c>
      <c r="C12" s="9" t="s">
        <v>5</v>
      </c>
      <c r="D12" s="9" t="s">
        <v>19</v>
      </c>
      <c r="E12" s="126">
        <v>694439.4</v>
      </c>
      <c r="F12" s="128">
        <v>159861.8</v>
      </c>
      <c r="G12" s="129">
        <f>E12-F12</f>
        <v>534577.6000000001</v>
      </c>
      <c r="H12" s="49">
        <f>F12/E12</f>
        <v>0.23020266419215266</v>
      </c>
      <c r="I12" s="3">
        <v>146100.7</v>
      </c>
      <c r="J12" s="48">
        <f>F12-I12</f>
        <v>13761.099999999977</v>
      </c>
      <c r="K12" s="50">
        <f>F12/I12</f>
        <v>1.094189144884316</v>
      </c>
    </row>
    <row r="13" spans="1:11" s="21" customFormat="1" ht="25.5" customHeight="1" thickBot="1">
      <c r="A13" s="53">
        <v>9</v>
      </c>
      <c r="B13" s="51" t="s">
        <v>145</v>
      </c>
      <c r="C13" s="52" t="s">
        <v>7</v>
      </c>
      <c r="D13" s="52"/>
      <c r="E13" s="26">
        <f>SUM(E14:E14)</f>
        <v>10000</v>
      </c>
      <c r="F13" s="26">
        <f>SUM(F14:F14)</f>
        <v>0</v>
      </c>
      <c r="G13" s="26">
        <f t="shared" si="0"/>
        <v>10000</v>
      </c>
      <c r="H13" s="27">
        <f t="shared" si="1"/>
        <v>0</v>
      </c>
      <c r="I13" s="26">
        <f>SUM(I14:I14)</f>
        <v>0</v>
      </c>
      <c r="J13" s="26">
        <f t="shared" si="2"/>
        <v>0</v>
      </c>
      <c r="K13" s="28" t="s">
        <v>107</v>
      </c>
    </row>
    <row r="14" spans="1:11" ht="21" customHeight="1" thickBot="1">
      <c r="A14" s="71">
        <v>10</v>
      </c>
      <c r="B14" s="72" t="s">
        <v>146</v>
      </c>
      <c r="C14" s="73" t="s">
        <v>7</v>
      </c>
      <c r="D14" s="73" t="s">
        <v>9</v>
      </c>
      <c r="E14" s="74">
        <v>10000</v>
      </c>
      <c r="F14" s="74">
        <v>0</v>
      </c>
      <c r="G14" s="89">
        <f>E14-F14</f>
        <v>10000</v>
      </c>
      <c r="H14" s="115">
        <f>F14/E14</f>
        <v>0</v>
      </c>
      <c r="I14" s="75">
        <v>0</v>
      </c>
      <c r="J14" s="114">
        <f>F14-I14</f>
        <v>0</v>
      </c>
      <c r="K14" s="116" t="s">
        <v>107</v>
      </c>
    </row>
    <row r="15" spans="1:11" s="21" customFormat="1" ht="40.5" customHeight="1" thickBot="1">
      <c r="A15" s="53">
        <v>11</v>
      </c>
      <c r="B15" s="51" t="s">
        <v>20</v>
      </c>
      <c r="C15" s="52" t="s">
        <v>9</v>
      </c>
      <c r="D15" s="52"/>
      <c r="E15" s="26">
        <f>SUM(E16:E16)</f>
        <v>53636.3</v>
      </c>
      <c r="F15" s="26">
        <f>SUM(F16:F16)</f>
        <v>13135</v>
      </c>
      <c r="G15" s="26">
        <f aca="true" t="shared" si="4" ref="G15:G57">E15-F15</f>
        <v>40501.3</v>
      </c>
      <c r="H15" s="27">
        <f>F15/E15</f>
        <v>0.24489012105607583</v>
      </c>
      <c r="I15" s="26">
        <f>SUM(I16:I16)</f>
        <v>11416.1</v>
      </c>
      <c r="J15" s="26">
        <f aca="true" t="shared" si="5" ref="J15:J58">F15-I15</f>
        <v>1718.8999999999996</v>
      </c>
      <c r="K15" s="28">
        <f aca="true" t="shared" si="6" ref="K15:K54">F15/I15</f>
        <v>1.1505680573926296</v>
      </c>
    </row>
    <row r="16" spans="1:11" ht="50.25" thickBot="1">
      <c r="A16" s="130">
        <v>12</v>
      </c>
      <c r="B16" s="131" t="s">
        <v>137</v>
      </c>
      <c r="C16" s="132" t="s">
        <v>9</v>
      </c>
      <c r="D16" s="133">
        <v>10</v>
      </c>
      <c r="E16" s="134">
        <v>53636.3</v>
      </c>
      <c r="F16" s="134">
        <v>13135</v>
      </c>
      <c r="G16" s="135">
        <f t="shared" si="4"/>
        <v>40501.3</v>
      </c>
      <c r="H16" s="76">
        <f>F16/E16</f>
        <v>0.24489012105607583</v>
      </c>
      <c r="I16" s="136">
        <v>11416.1</v>
      </c>
      <c r="J16" s="75">
        <f t="shared" si="5"/>
        <v>1718.8999999999996</v>
      </c>
      <c r="K16" s="77">
        <f t="shared" si="6"/>
        <v>1.1505680573926296</v>
      </c>
    </row>
    <row r="17" spans="1:11" s="21" customFormat="1" ht="40.5" customHeight="1" thickBot="1">
      <c r="A17" s="53">
        <v>13</v>
      </c>
      <c r="B17" s="117" t="s">
        <v>22</v>
      </c>
      <c r="C17" s="118" t="s">
        <v>11</v>
      </c>
      <c r="D17" s="118"/>
      <c r="E17" s="100">
        <f>SUM(E18:E23)</f>
        <v>2965703.6</v>
      </c>
      <c r="F17" s="100">
        <f>SUM(F18:F23)</f>
        <v>383782</v>
      </c>
      <c r="G17" s="100">
        <f t="shared" si="4"/>
        <v>2581921.6</v>
      </c>
      <c r="H17" s="101">
        <f>F17/E17</f>
        <v>0.12940672830555286</v>
      </c>
      <c r="I17" s="100">
        <f>SUM(I18:I23)</f>
        <v>416306.39999999997</v>
      </c>
      <c r="J17" s="100">
        <f t="shared" si="5"/>
        <v>-32524.399999999965</v>
      </c>
      <c r="K17" s="102">
        <f aca="true" t="shared" si="7" ref="K17:K24">F17/I17</f>
        <v>0.9218738890394191</v>
      </c>
    </row>
    <row r="18" spans="1:11" ht="16.5">
      <c r="A18" s="108">
        <v>14</v>
      </c>
      <c r="B18" s="138" t="s">
        <v>23</v>
      </c>
      <c r="C18" s="113" t="s">
        <v>11</v>
      </c>
      <c r="D18" s="113" t="s">
        <v>5</v>
      </c>
      <c r="E18" s="124">
        <v>4378.8</v>
      </c>
      <c r="F18" s="139">
        <v>15</v>
      </c>
      <c r="G18" s="121">
        <f t="shared" si="4"/>
        <v>4363.8</v>
      </c>
      <c r="H18" s="49">
        <f aca="true" t="shared" si="8" ref="H18:H23">F18/E18</f>
        <v>0.0034255960537133458</v>
      </c>
      <c r="I18" s="114">
        <v>0</v>
      </c>
      <c r="J18" s="48">
        <f aca="true" t="shared" si="9" ref="J18:J23">F18-I18</f>
        <v>15</v>
      </c>
      <c r="K18" s="50" t="s">
        <v>107</v>
      </c>
    </row>
    <row r="19" spans="1:11" ht="16.5">
      <c r="A19" s="34">
        <v>15</v>
      </c>
      <c r="B19" s="5" t="s">
        <v>131</v>
      </c>
      <c r="C19" s="9" t="s">
        <v>11</v>
      </c>
      <c r="D19" s="9" t="s">
        <v>15</v>
      </c>
      <c r="E19" s="122">
        <v>44762.3</v>
      </c>
      <c r="F19" s="123">
        <v>0</v>
      </c>
      <c r="G19" s="121">
        <f t="shared" si="4"/>
        <v>44762.3</v>
      </c>
      <c r="H19" s="49">
        <f t="shared" si="8"/>
        <v>0</v>
      </c>
      <c r="I19" s="3">
        <v>0</v>
      </c>
      <c r="J19" s="48">
        <f t="shared" si="9"/>
        <v>0</v>
      </c>
      <c r="K19" s="50" t="s">
        <v>107</v>
      </c>
    </row>
    <row r="20" spans="1:11" ht="16.5">
      <c r="A20" s="34">
        <v>16</v>
      </c>
      <c r="B20" s="10" t="s">
        <v>24</v>
      </c>
      <c r="C20" s="9" t="s">
        <v>11</v>
      </c>
      <c r="D20" s="9" t="s">
        <v>25</v>
      </c>
      <c r="E20" s="122">
        <v>140539.4</v>
      </c>
      <c r="F20" s="122">
        <v>100870.5</v>
      </c>
      <c r="G20" s="121">
        <f t="shared" si="4"/>
        <v>39668.899999999994</v>
      </c>
      <c r="H20" s="49">
        <f t="shared" si="8"/>
        <v>0.7177382285679319</v>
      </c>
      <c r="I20" s="3">
        <v>62812.1</v>
      </c>
      <c r="J20" s="48">
        <f t="shared" si="9"/>
        <v>38058.4</v>
      </c>
      <c r="K20" s="50">
        <f t="shared" si="7"/>
        <v>1.6059087341451728</v>
      </c>
    </row>
    <row r="21" spans="1:11" ht="16.5">
      <c r="A21" s="34">
        <v>17</v>
      </c>
      <c r="B21" s="10" t="s">
        <v>26</v>
      </c>
      <c r="C21" s="9" t="s">
        <v>11</v>
      </c>
      <c r="D21" s="9" t="s">
        <v>21</v>
      </c>
      <c r="E21" s="122">
        <v>2282811.3</v>
      </c>
      <c r="F21" s="122">
        <v>200353</v>
      </c>
      <c r="G21" s="121">
        <f t="shared" si="4"/>
        <v>2082458.2999999998</v>
      </c>
      <c r="H21" s="49">
        <f t="shared" si="8"/>
        <v>0.08776590513635535</v>
      </c>
      <c r="I21" s="3">
        <v>277590.3</v>
      </c>
      <c r="J21" s="48">
        <f t="shared" si="9"/>
        <v>-77237.29999999999</v>
      </c>
      <c r="K21" s="50">
        <f t="shared" si="7"/>
        <v>0.7217579288613472</v>
      </c>
    </row>
    <row r="22" spans="1:11" ht="22.5" customHeight="1">
      <c r="A22" s="34">
        <v>18</v>
      </c>
      <c r="B22" s="8" t="s">
        <v>27</v>
      </c>
      <c r="C22" s="9" t="s">
        <v>11</v>
      </c>
      <c r="D22" s="9" t="s">
        <v>28</v>
      </c>
      <c r="E22" s="122">
        <v>137718.2</v>
      </c>
      <c r="F22" s="122">
        <v>27254.4</v>
      </c>
      <c r="G22" s="121">
        <f t="shared" si="4"/>
        <v>110463.80000000002</v>
      </c>
      <c r="H22" s="49">
        <f t="shared" si="8"/>
        <v>0.1978997692389241</v>
      </c>
      <c r="I22" s="3">
        <v>34815.3</v>
      </c>
      <c r="J22" s="48">
        <f t="shared" si="9"/>
        <v>-7560.9000000000015</v>
      </c>
      <c r="K22" s="50">
        <f t="shared" si="7"/>
        <v>0.7828282393085798</v>
      </c>
    </row>
    <row r="23" spans="1:11" ht="21.75" customHeight="1" thickBot="1">
      <c r="A23" s="130">
        <v>19</v>
      </c>
      <c r="B23" s="137" t="s">
        <v>29</v>
      </c>
      <c r="C23" s="132" t="s">
        <v>11</v>
      </c>
      <c r="D23" s="132" t="s">
        <v>30</v>
      </c>
      <c r="E23" s="134">
        <v>355493.6</v>
      </c>
      <c r="F23" s="134">
        <v>55289.1</v>
      </c>
      <c r="G23" s="135">
        <f t="shared" si="4"/>
        <v>300204.5</v>
      </c>
      <c r="H23" s="76">
        <f t="shared" si="8"/>
        <v>0.15552769445075806</v>
      </c>
      <c r="I23" s="136">
        <v>41088.7</v>
      </c>
      <c r="J23" s="75">
        <f t="shared" si="9"/>
        <v>14200.400000000001</v>
      </c>
      <c r="K23" s="77">
        <f t="shared" si="7"/>
        <v>1.3456035357653078</v>
      </c>
    </row>
    <row r="24" spans="1:11" s="21" customFormat="1" ht="40.5" customHeight="1" thickBot="1">
      <c r="A24" s="53">
        <v>20</v>
      </c>
      <c r="B24" s="117" t="s">
        <v>31</v>
      </c>
      <c r="C24" s="118" t="s">
        <v>13</v>
      </c>
      <c r="D24" s="118"/>
      <c r="E24" s="100">
        <f>SUM(E25:E28)</f>
        <v>1001014.5</v>
      </c>
      <c r="F24" s="100">
        <f>SUM(F25:F28)</f>
        <v>55742.8</v>
      </c>
      <c r="G24" s="100">
        <f t="shared" si="4"/>
        <v>945271.7</v>
      </c>
      <c r="H24" s="101">
        <f aca="true" t="shared" si="10" ref="H24:H29">F24/E24</f>
        <v>0.05568630624231717</v>
      </c>
      <c r="I24" s="100">
        <f>SUM(I25:I28)</f>
        <v>46712.1</v>
      </c>
      <c r="J24" s="100">
        <f t="shared" si="5"/>
        <v>9030.700000000004</v>
      </c>
      <c r="K24" s="102">
        <f t="shared" si="7"/>
        <v>1.1933267825681142</v>
      </c>
    </row>
    <row r="25" spans="1:11" ht="23.25" customHeight="1">
      <c r="A25" s="108">
        <v>21</v>
      </c>
      <c r="B25" s="140" t="s">
        <v>32</v>
      </c>
      <c r="C25" s="113" t="s">
        <v>13</v>
      </c>
      <c r="D25" s="113" t="s">
        <v>5</v>
      </c>
      <c r="E25" s="124">
        <v>305233.2</v>
      </c>
      <c r="F25" s="124">
        <v>2821.9</v>
      </c>
      <c r="G25" s="121">
        <f t="shared" si="4"/>
        <v>302411.3</v>
      </c>
      <c r="H25" s="49">
        <f t="shared" si="10"/>
        <v>0.009245062463716267</v>
      </c>
      <c r="I25" s="114">
        <v>1060.2</v>
      </c>
      <c r="J25" s="48">
        <f t="shared" si="5"/>
        <v>1761.7</v>
      </c>
      <c r="K25" s="50">
        <f t="shared" si="6"/>
        <v>2.6616676098849275</v>
      </c>
    </row>
    <row r="26" spans="1:11" ht="23.25" customHeight="1">
      <c r="A26" s="34">
        <v>22</v>
      </c>
      <c r="B26" s="8" t="s">
        <v>132</v>
      </c>
      <c r="C26" s="9" t="s">
        <v>13</v>
      </c>
      <c r="D26" s="9" t="s">
        <v>7</v>
      </c>
      <c r="E26" s="122">
        <v>124592.3</v>
      </c>
      <c r="F26" s="123">
        <v>0</v>
      </c>
      <c r="G26" s="121">
        <f t="shared" si="4"/>
        <v>124592.3</v>
      </c>
      <c r="H26" s="49">
        <f t="shared" si="10"/>
        <v>0</v>
      </c>
      <c r="I26" s="3">
        <v>0</v>
      </c>
      <c r="J26" s="48">
        <f t="shared" si="5"/>
        <v>0</v>
      </c>
      <c r="K26" s="50" t="s">
        <v>107</v>
      </c>
    </row>
    <row r="27" spans="1:11" ht="21" customHeight="1">
      <c r="A27" s="34">
        <v>23</v>
      </c>
      <c r="B27" s="5" t="s">
        <v>33</v>
      </c>
      <c r="C27" s="9" t="s">
        <v>13</v>
      </c>
      <c r="D27" s="9" t="s">
        <v>9</v>
      </c>
      <c r="E27" s="122">
        <v>535376.9</v>
      </c>
      <c r="F27" s="122">
        <v>43763.2</v>
      </c>
      <c r="G27" s="121">
        <f t="shared" si="4"/>
        <v>491613.7</v>
      </c>
      <c r="H27" s="49">
        <f t="shared" si="10"/>
        <v>0.08174278718413139</v>
      </c>
      <c r="I27" s="3">
        <v>37706.6</v>
      </c>
      <c r="J27" s="48">
        <f t="shared" si="5"/>
        <v>6056.5999999999985</v>
      </c>
      <c r="K27" s="50">
        <f t="shared" si="6"/>
        <v>1.1606243999724186</v>
      </c>
    </row>
    <row r="28" spans="1:11" ht="33.75" thickBot="1">
      <c r="A28" s="130">
        <v>24</v>
      </c>
      <c r="B28" s="137" t="s">
        <v>34</v>
      </c>
      <c r="C28" s="132" t="s">
        <v>13</v>
      </c>
      <c r="D28" s="132" t="s">
        <v>13</v>
      </c>
      <c r="E28" s="134">
        <v>35812.1</v>
      </c>
      <c r="F28" s="134">
        <v>9157.7</v>
      </c>
      <c r="G28" s="135">
        <f t="shared" si="4"/>
        <v>26654.399999999998</v>
      </c>
      <c r="H28" s="76">
        <f t="shared" si="10"/>
        <v>0.2557152470812938</v>
      </c>
      <c r="I28" s="136">
        <v>7945.3</v>
      </c>
      <c r="J28" s="75">
        <f t="shared" si="5"/>
        <v>1212.4000000000005</v>
      </c>
      <c r="K28" s="77">
        <f t="shared" si="6"/>
        <v>1.1525933570790279</v>
      </c>
    </row>
    <row r="29" spans="1:11" s="21" customFormat="1" ht="40.5" customHeight="1" thickBot="1">
      <c r="A29" s="53">
        <v>25</v>
      </c>
      <c r="B29" s="117" t="s">
        <v>35</v>
      </c>
      <c r="C29" s="118" t="s">
        <v>15</v>
      </c>
      <c r="D29" s="118"/>
      <c r="E29" s="100">
        <f>SUM(E30:E31)</f>
        <v>617512</v>
      </c>
      <c r="F29" s="100">
        <f>SUM(F30:F31)</f>
        <v>601894.7</v>
      </c>
      <c r="G29" s="100">
        <f>E29-F29</f>
        <v>15617.300000000047</v>
      </c>
      <c r="H29" s="101">
        <f>F29/E29</f>
        <v>0.9747093173897834</v>
      </c>
      <c r="I29" s="100">
        <f>SUM(I30:I31)</f>
        <v>1535.5</v>
      </c>
      <c r="J29" s="100">
        <f>F29-I29</f>
        <v>600359.2</v>
      </c>
      <c r="K29" s="102">
        <f>F29/I29</f>
        <v>391.98612829697163</v>
      </c>
    </row>
    <row r="30" spans="1:11" s="88" customFormat="1" ht="16.5">
      <c r="A30" s="108">
        <v>26</v>
      </c>
      <c r="B30" s="140" t="s">
        <v>154</v>
      </c>
      <c r="C30" s="113" t="s">
        <v>15</v>
      </c>
      <c r="D30" s="113" t="s">
        <v>7</v>
      </c>
      <c r="E30" s="124">
        <v>8247.4</v>
      </c>
      <c r="F30" s="139">
        <v>0</v>
      </c>
      <c r="G30" s="121">
        <f>E30-F30</f>
        <v>8247.4</v>
      </c>
      <c r="H30" s="115">
        <f>F30/E30</f>
        <v>0</v>
      </c>
      <c r="I30" s="114">
        <v>0</v>
      </c>
      <c r="J30" s="114">
        <f>F30-I30</f>
        <v>0</v>
      </c>
      <c r="K30" s="116" t="s">
        <v>107</v>
      </c>
    </row>
    <row r="31" spans="1:11" ht="17.25" thickBot="1">
      <c r="A31" s="130">
        <v>26</v>
      </c>
      <c r="B31" s="137" t="s">
        <v>36</v>
      </c>
      <c r="C31" s="132" t="s">
        <v>15</v>
      </c>
      <c r="D31" s="132" t="s">
        <v>13</v>
      </c>
      <c r="E31" s="134">
        <v>609264.6</v>
      </c>
      <c r="F31" s="134">
        <v>601894.7</v>
      </c>
      <c r="G31" s="135">
        <f t="shared" si="4"/>
        <v>7369.900000000023</v>
      </c>
      <c r="H31" s="76">
        <f>F31/E31</f>
        <v>0.9879036136351923</v>
      </c>
      <c r="I31" s="136">
        <v>1535.5</v>
      </c>
      <c r="J31" s="75">
        <f t="shared" si="5"/>
        <v>600359.2</v>
      </c>
      <c r="K31" s="77">
        <f t="shared" si="6"/>
        <v>391.98612829697163</v>
      </c>
    </row>
    <row r="32" spans="1:11" s="21" customFormat="1" ht="40.5" customHeight="1" thickBot="1">
      <c r="A32" s="53">
        <v>27</v>
      </c>
      <c r="B32" s="117" t="s">
        <v>37</v>
      </c>
      <c r="C32" s="118" t="s">
        <v>16</v>
      </c>
      <c r="D32" s="118"/>
      <c r="E32" s="100">
        <f>SUM(E33:E38)</f>
        <v>7214557.4</v>
      </c>
      <c r="F32" s="100">
        <f>SUM(F33:F38)</f>
        <v>1695192.2</v>
      </c>
      <c r="G32" s="100">
        <f t="shared" si="4"/>
        <v>5519365.2</v>
      </c>
      <c r="H32" s="101">
        <f aca="true" t="shared" si="11" ref="H32:H40">F32/E32</f>
        <v>0.23496828786752738</v>
      </c>
      <c r="I32" s="100">
        <f>SUM(I33:I38)</f>
        <v>1530973.4000000001</v>
      </c>
      <c r="J32" s="100">
        <f t="shared" si="5"/>
        <v>164218.7999999998</v>
      </c>
      <c r="K32" s="102">
        <f>F32/I32</f>
        <v>1.1072643064863177</v>
      </c>
    </row>
    <row r="33" spans="1:11" ht="22.5" customHeight="1">
      <c r="A33" s="108">
        <v>28</v>
      </c>
      <c r="B33" s="140" t="s">
        <v>38</v>
      </c>
      <c r="C33" s="113" t="s">
        <v>16</v>
      </c>
      <c r="D33" s="113" t="s">
        <v>5</v>
      </c>
      <c r="E33" s="124">
        <v>3391339.8</v>
      </c>
      <c r="F33" s="124">
        <v>772066.1</v>
      </c>
      <c r="G33" s="121">
        <f t="shared" si="4"/>
        <v>2619273.6999999997</v>
      </c>
      <c r="H33" s="49">
        <f t="shared" si="11"/>
        <v>0.22765813676352928</v>
      </c>
      <c r="I33" s="114">
        <v>711297.8</v>
      </c>
      <c r="J33" s="48">
        <f t="shared" si="5"/>
        <v>60768.29999999993</v>
      </c>
      <c r="K33" s="50">
        <f t="shared" si="6"/>
        <v>1.0854329930445448</v>
      </c>
    </row>
    <row r="34" spans="1:11" ht="21" customHeight="1">
      <c r="A34" s="34">
        <v>29</v>
      </c>
      <c r="B34" s="8" t="s">
        <v>39</v>
      </c>
      <c r="C34" s="9" t="s">
        <v>16</v>
      </c>
      <c r="D34" s="9" t="s">
        <v>7</v>
      </c>
      <c r="E34" s="122">
        <v>3140344.1</v>
      </c>
      <c r="F34" s="122">
        <v>786327.8</v>
      </c>
      <c r="G34" s="121">
        <f t="shared" si="4"/>
        <v>2354016.3</v>
      </c>
      <c r="H34" s="49">
        <f t="shared" si="11"/>
        <v>0.25039542641202917</v>
      </c>
      <c r="I34" s="3">
        <v>699838.8</v>
      </c>
      <c r="J34" s="48">
        <f t="shared" si="5"/>
        <v>86489</v>
      </c>
      <c r="K34" s="50">
        <f t="shared" si="6"/>
        <v>1.123584173955488</v>
      </c>
    </row>
    <row r="35" spans="1:11" ht="21" customHeight="1">
      <c r="A35" s="34">
        <v>30</v>
      </c>
      <c r="B35" s="8" t="s">
        <v>40</v>
      </c>
      <c r="C35" s="9" t="s">
        <v>16</v>
      </c>
      <c r="D35" s="9" t="s">
        <v>9</v>
      </c>
      <c r="E35" s="122">
        <v>300388.7</v>
      </c>
      <c r="F35" s="122">
        <v>72898.1</v>
      </c>
      <c r="G35" s="121">
        <f t="shared" si="4"/>
        <v>227490.6</v>
      </c>
      <c r="H35" s="49">
        <f t="shared" si="11"/>
        <v>0.2426792352708341</v>
      </c>
      <c r="I35" s="3">
        <v>66738.3</v>
      </c>
      <c r="J35" s="48">
        <f t="shared" si="5"/>
        <v>6159.800000000003</v>
      </c>
      <c r="K35" s="50">
        <f t="shared" si="6"/>
        <v>1.0922978259859781</v>
      </c>
    </row>
    <row r="36" spans="1:11" ht="33">
      <c r="A36" s="34">
        <v>31</v>
      </c>
      <c r="B36" s="5" t="s">
        <v>106</v>
      </c>
      <c r="C36" s="9" t="s">
        <v>16</v>
      </c>
      <c r="D36" s="9" t="s">
        <v>13</v>
      </c>
      <c r="E36" s="122">
        <v>1172.7</v>
      </c>
      <c r="F36" s="123">
        <v>78.1</v>
      </c>
      <c r="G36" s="121">
        <f t="shared" si="4"/>
        <v>1094.6000000000001</v>
      </c>
      <c r="H36" s="49">
        <f t="shared" si="11"/>
        <v>0.06659844802592307</v>
      </c>
      <c r="I36" s="3">
        <v>151.2</v>
      </c>
      <c r="J36" s="48">
        <f t="shared" si="5"/>
        <v>-73.1</v>
      </c>
      <c r="K36" s="50">
        <f t="shared" si="6"/>
        <v>0.5165343915343915</v>
      </c>
    </row>
    <row r="37" spans="1:11" ht="16.5">
      <c r="A37" s="34">
        <v>32</v>
      </c>
      <c r="B37" s="8" t="s">
        <v>41</v>
      </c>
      <c r="C37" s="9" t="s">
        <v>16</v>
      </c>
      <c r="D37" s="9" t="s">
        <v>16</v>
      </c>
      <c r="E37" s="122">
        <v>13937.5</v>
      </c>
      <c r="F37" s="122">
        <v>2990.9</v>
      </c>
      <c r="G37" s="121">
        <f t="shared" si="4"/>
        <v>10946.6</v>
      </c>
      <c r="H37" s="49">
        <f t="shared" si="11"/>
        <v>0.21459372197309418</v>
      </c>
      <c r="I37" s="3">
        <v>2194</v>
      </c>
      <c r="J37" s="48">
        <f t="shared" si="5"/>
        <v>796.9000000000001</v>
      </c>
      <c r="K37" s="50">
        <f t="shared" si="6"/>
        <v>1.3632178669097539</v>
      </c>
    </row>
    <row r="38" spans="1:11" ht="22.5" customHeight="1" thickBot="1">
      <c r="A38" s="130">
        <v>33</v>
      </c>
      <c r="B38" s="137" t="s">
        <v>42</v>
      </c>
      <c r="C38" s="132" t="s">
        <v>16</v>
      </c>
      <c r="D38" s="132" t="s">
        <v>21</v>
      </c>
      <c r="E38" s="134">
        <v>367374.6</v>
      </c>
      <c r="F38" s="134">
        <v>60831.2</v>
      </c>
      <c r="G38" s="135">
        <f t="shared" si="4"/>
        <v>306543.39999999997</v>
      </c>
      <c r="H38" s="76">
        <f t="shared" si="11"/>
        <v>0.16558357600117155</v>
      </c>
      <c r="I38" s="136">
        <v>50753.3</v>
      </c>
      <c r="J38" s="75">
        <f t="shared" si="5"/>
        <v>10077.899999999994</v>
      </c>
      <c r="K38" s="77">
        <f t="shared" si="6"/>
        <v>1.198566398638118</v>
      </c>
    </row>
    <row r="39" spans="1:11" s="21" customFormat="1" ht="40.5" customHeight="1" thickBot="1">
      <c r="A39" s="53">
        <v>34</v>
      </c>
      <c r="B39" s="117" t="s">
        <v>43</v>
      </c>
      <c r="C39" s="118" t="s">
        <v>25</v>
      </c>
      <c r="D39" s="118"/>
      <c r="E39" s="100">
        <f>SUM(E40:E41)</f>
        <v>589340</v>
      </c>
      <c r="F39" s="100">
        <f>SUM(F40:F41)</f>
        <v>140329.7</v>
      </c>
      <c r="G39" s="100">
        <f t="shared" si="4"/>
        <v>449010.3</v>
      </c>
      <c r="H39" s="101">
        <f t="shared" si="11"/>
        <v>0.23811331319781454</v>
      </c>
      <c r="I39" s="100">
        <f>SUM(I40:I41)</f>
        <v>94621.5</v>
      </c>
      <c r="J39" s="100">
        <f t="shared" si="5"/>
        <v>45708.20000000001</v>
      </c>
      <c r="K39" s="102">
        <f>F39/I39</f>
        <v>1.483063574346211</v>
      </c>
    </row>
    <row r="40" spans="1:11" s="4" customFormat="1" ht="16.5">
      <c r="A40" s="108">
        <v>35</v>
      </c>
      <c r="B40" s="140" t="s">
        <v>44</v>
      </c>
      <c r="C40" s="113" t="s">
        <v>25</v>
      </c>
      <c r="D40" s="113" t="s">
        <v>5</v>
      </c>
      <c r="E40" s="124">
        <v>485949.9</v>
      </c>
      <c r="F40" s="124">
        <v>111689.3</v>
      </c>
      <c r="G40" s="121">
        <f t="shared" si="4"/>
        <v>374260.60000000003</v>
      </c>
      <c r="H40" s="49">
        <f t="shared" si="11"/>
        <v>0.22983706756601863</v>
      </c>
      <c r="I40" s="114">
        <v>74206.1</v>
      </c>
      <c r="J40" s="48">
        <f t="shared" si="5"/>
        <v>37483.2</v>
      </c>
      <c r="K40" s="50">
        <f t="shared" si="6"/>
        <v>1.5051228942095056</v>
      </c>
    </row>
    <row r="41" spans="1:11" s="4" customFormat="1" ht="17.25" thickBot="1">
      <c r="A41" s="130">
        <v>36</v>
      </c>
      <c r="B41" s="137" t="s">
        <v>45</v>
      </c>
      <c r="C41" s="132" t="s">
        <v>25</v>
      </c>
      <c r="D41" s="132" t="s">
        <v>11</v>
      </c>
      <c r="E41" s="134">
        <v>103390.1</v>
      </c>
      <c r="F41" s="134">
        <v>28640.4</v>
      </c>
      <c r="G41" s="135">
        <f t="shared" si="4"/>
        <v>74749.70000000001</v>
      </c>
      <c r="H41" s="76">
        <f>F41/E41</f>
        <v>0.27701298286779874</v>
      </c>
      <c r="I41" s="136">
        <v>20415.4</v>
      </c>
      <c r="J41" s="75">
        <f t="shared" si="5"/>
        <v>8225</v>
      </c>
      <c r="K41" s="77">
        <f t="shared" si="6"/>
        <v>1.4028821379938674</v>
      </c>
    </row>
    <row r="42" spans="1:11" s="21" customFormat="1" ht="40.5" customHeight="1" thickBot="1">
      <c r="A42" s="53">
        <v>37</v>
      </c>
      <c r="B42" s="117" t="s">
        <v>46</v>
      </c>
      <c r="C42" s="118" t="s">
        <v>21</v>
      </c>
      <c r="D42" s="118"/>
      <c r="E42" s="100">
        <f>SUM(E43)</f>
        <v>3474.1</v>
      </c>
      <c r="F42" s="100">
        <f>SUM(F43)</f>
        <v>292.8</v>
      </c>
      <c r="G42" s="100">
        <f t="shared" si="4"/>
        <v>3181.2999999999997</v>
      </c>
      <c r="H42" s="101">
        <f>F42/E42</f>
        <v>0.08428082093203995</v>
      </c>
      <c r="I42" s="100">
        <f>SUM(I43)</f>
        <v>330.9</v>
      </c>
      <c r="J42" s="100">
        <f>F42-I42</f>
        <v>-38.099999999999966</v>
      </c>
      <c r="K42" s="102">
        <f>F42/I42</f>
        <v>0.8848594741613781</v>
      </c>
    </row>
    <row r="43" spans="1:11" s="4" customFormat="1" ht="17.25" thickBot="1">
      <c r="A43" s="71">
        <v>38</v>
      </c>
      <c r="B43" s="141" t="s">
        <v>47</v>
      </c>
      <c r="C43" s="73" t="s">
        <v>21</v>
      </c>
      <c r="D43" s="73" t="s">
        <v>16</v>
      </c>
      <c r="E43" s="142">
        <v>3474.1</v>
      </c>
      <c r="F43" s="143">
        <v>292.8</v>
      </c>
      <c r="G43" s="135">
        <f t="shared" si="4"/>
        <v>3181.2999999999997</v>
      </c>
      <c r="H43" s="76">
        <f>F43/E43</f>
        <v>0.08428082093203995</v>
      </c>
      <c r="I43" s="75">
        <v>330.9</v>
      </c>
      <c r="J43" s="75">
        <f>F43-I43</f>
        <v>-38.099999999999966</v>
      </c>
      <c r="K43" s="77">
        <f t="shared" si="6"/>
        <v>0.8848594741613781</v>
      </c>
    </row>
    <row r="44" spans="1:11" s="21" customFormat="1" ht="40.5" customHeight="1" thickBot="1">
      <c r="A44" s="53">
        <v>39</v>
      </c>
      <c r="B44" s="117" t="s">
        <v>48</v>
      </c>
      <c r="C44" s="118" t="s">
        <v>28</v>
      </c>
      <c r="D44" s="118"/>
      <c r="E44" s="100">
        <f>SUM(E45:E48)</f>
        <v>239285</v>
      </c>
      <c r="F44" s="100">
        <f>SUM(F45:F48)</f>
        <v>50432.600000000006</v>
      </c>
      <c r="G44" s="100">
        <f t="shared" si="4"/>
        <v>188852.4</v>
      </c>
      <c r="H44" s="101">
        <f aca="true" t="shared" si="12" ref="H44:H58">F44/E44</f>
        <v>0.21076373362308545</v>
      </c>
      <c r="I44" s="100">
        <f>SUM(I45:I48)</f>
        <v>68276.19999999998</v>
      </c>
      <c r="J44" s="100">
        <f t="shared" si="5"/>
        <v>-17843.599999999977</v>
      </c>
      <c r="K44" s="102">
        <f>F44/I44</f>
        <v>0.7386556369569487</v>
      </c>
    </row>
    <row r="45" spans="1:11" ht="16.5">
      <c r="A45" s="108">
        <v>40</v>
      </c>
      <c r="B45" s="140" t="s">
        <v>49</v>
      </c>
      <c r="C45" s="113" t="s">
        <v>28</v>
      </c>
      <c r="D45" s="113" t="s">
        <v>5</v>
      </c>
      <c r="E45" s="124">
        <v>20548.2</v>
      </c>
      <c r="F45" s="124">
        <v>4212.1</v>
      </c>
      <c r="G45" s="121">
        <f t="shared" si="4"/>
        <v>16336.1</v>
      </c>
      <c r="H45" s="49">
        <f t="shared" si="12"/>
        <v>0.20498632483623871</v>
      </c>
      <c r="I45" s="114">
        <v>4475.2</v>
      </c>
      <c r="J45" s="48">
        <f>F45-I45</f>
        <v>-263.09999999999945</v>
      </c>
      <c r="K45" s="50">
        <f>F45/I45</f>
        <v>0.9412093314265285</v>
      </c>
    </row>
    <row r="46" spans="1:11" ht="16.5">
      <c r="A46" s="34">
        <v>41</v>
      </c>
      <c r="B46" s="8" t="s">
        <v>50</v>
      </c>
      <c r="C46" s="9" t="s">
        <v>28</v>
      </c>
      <c r="D46" s="9" t="s">
        <v>9</v>
      </c>
      <c r="E46" s="122">
        <v>112716.3</v>
      </c>
      <c r="F46" s="122">
        <v>31700.2</v>
      </c>
      <c r="G46" s="121">
        <f t="shared" si="4"/>
        <v>81016.1</v>
      </c>
      <c r="H46" s="49">
        <f t="shared" si="12"/>
        <v>0.28123882703743824</v>
      </c>
      <c r="I46" s="3">
        <v>29768.5</v>
      </c>
      <c r="J46" s="48">
        <f>F46-I46</f>
        <v>1931.7000000000007</v>
      </c>
      <c r="K46" s="50">
        <f>F46/I46</f>
        <v>1.064890740211969</v>
      </c>
    </row>
    <row r="47" spans="1:11" ht="16.5">
      <c r="A47" s="34">
        <v>42</v>
      </c>
      <c r="B47" s="5" t="s">
        <v>51</v>
      </c>
      <c r="C47" s="9" t="s">
        <v>28</v>
      </c>
      <c r="D47" s="9" t="s">
        <v>11</v>
      </c>
      <c r="E47" s="122">
        <v>71416.1</v>
      </c>
      <c r="F47" s="122">
        <v>10541.4</v>
      </c>
      <c r="G47" s="121">
        <f t="shared" si="4"/>
        <v>60874.700000000004</v>
      </c>
      <c r="H47" s="49">
        <f t="shared" si="12"/>
        <v>0.14760537189793335</v>
      </c>
      <c r="I47" s="3">
        <v>31470.1</v>
      </c>
      <c r="J47" s="48">
        <f>F47-I47</f>
        <v>-20928.699999999997</v>
      </c>
      <c r="K47" s="50">
        <f>F47/I47</f>
        <v>0.3349655704938974</v>
      </c>
    </row>
    <row r="48" spans="1:11" ht="17.25" thickBot="1">
      <c r="A48" s="130">
        <v>43</v>
      </c>
      <c r="B48" s="137" t="s">
        <v>52</v>
      </c>
      <c r="C48" s="132" t="s">
        <v>28</v>
      </c>
      <c r="D48" s="132" t="s">
        <v>15</v>
      </c>
      <c r="E48" s="134">
        <v>34604.4</v>
      </c>
      <c r="F48" s="134">
        <v>3978.9</v>
      </c>
      <c r="G48" s="135">
        <f t="shared" si="4"/>
        <v>30625.5</v>
      </c>
      <c r="H48" s="76">
        <f t="shared" si="12"/>
        <v>0.11498248777612095</v>
      </c>
      <c r="I48" s="136">
        <v>2562.4</v>
      </c>
      <c r="J48" s="75">
        <f>F48-I48</f>
        <v>1416.5</v>
      </c>
      <c r="K48" s="77">
        <f>F48/I48</f>
        <v>1.5528020605682173</v>
      </c>
    </row>
    <row r="49" spans="1:11" s="21" customFormat="1" ht="40.5" customHeight="1" thickBot="1">
      <c r="A49" s="53">
        <v>44</v>
      </c>
      <c r="B49" s="117" t="s">
        <v>53</v>
      </c>
      <c r="C49" s="118" t="s">
        <v>17</v>
      </c>
      <c r="D49" s="118"/>
      <c r="E49" s="100">
        <f>SUM(E50:E53)</f>
        <v>482180.9</v>
      </c>
      <c r="F49" s="100">
        <f>SUM(F50:F53)</f>
        <v>110915.8</v>
      </c>
      <c r="G49" s="100">
        <f t="shared" si="4"/>
        <v>371265.10000000003</v>
      </c>
      <c r="H49" s="101">
        <f t="shared" si="12"/>
        <v>0.23002943501080195</v>
      </c>
      <c r="I49" s="100">
        <f>SUM(I50:I53)</f>
        <v>105517.20000000001</v>
      </c>
      <c r="J49" s="100">
        <f t="shared" si="5"/>
        <v>5398.599999999991</v>
      </c>
      <c r="K49" s="102">
        <f>F49/I49</f>
        <v>1.0511632226783878</v>
      </c>
    </row>
    <row r="50" spans="1:11" ht="16.5">
      <c r="A50" s="108">
        <v>45</v>
      </c>
      <c r="B50" s="140" t="s">
        <v>54</v>
      </c>
      <c r="C50" s="113" t="s">
        <v>17</v>
      </c>
      <c r="D50" s="113" t="s">
        <v>5</v>
      </c>
      <c r="E50" s="124">
        <v>44050.2</v>
      </c>
      <c r="F50" s="124">
        <v>9497</v>
      </c>
      <c r="G50" s="121">
        <f t="shared" si="4"/>
        <v>34553.2</v>
      </c>
      <c r="H50" s="49">
        <f t="shared" si="12"/>
        <v>0.21559493486976225</v>
      </c>
      <c r="I50" s="114">
        <v>9683.1</v>
      </c>
      <c r="J50" s="48">
        <f>F50-I50</f>
        <v>-186.10000000000036</v>
      </c>
      <c r="K50" s="50">
        <f>F50/I50</f>
        <v>0.9807809482500438</v>
      </c>
    </row>
    <row r="51" spans="1:11" ht="16.5">
      <c r="A51" s="34">
        <v>46</v>
      </c>
      <c r="B51" s="8" t="s">
        <v>111</v>
      </c>
      <c r="C51" s="9" t="s">
        <v>17</v>
      </c>
      <c r="D51" s="9" t="s">
        <v>7</v>
      </c>
      <c r="E51" s="122">
        <v>2768.7</v>
      </c>
      <c r="F51" s="123">
        <v>707.4</v>
      </c>
      <c r="G51" s="121">
        <f t="shared" si="4"/>
        <v>2061.2999999999997</v>
      </c>
      <c r="H51" s="49">
        <f t="shared" si="12"/>
        <v>0.2554989706360386</v>
      </c>
      <c r="I51" s="3">
        <v>478.2</v>
      </c>
      <c r="J51" s="48">
        <f>F51-I51</f>
        <v>229.2</v>
      </c>
      <c r="K51" s="50">
        <f>F51/I51</f>
        <v>1.479297365119197</v>
      </c>
    </row>
    <row r="52" spans="1:11" ht="16.5">
      <c r="A52" s="34">
        <v>47</v>
      </c>
      <c r="B52" s="8" t="s">
        <v>108</v>
      </c>
      <c r="C52" s="9" t="s">
        <v>17</v>
      </c>
      <c r="D52" s="9" t="s">
        <v>9</v>
      </c>
      <c r="E52" s="122">
        <v>258484.1</v>
      </c>
      <c r="F52" s="122">
        <v>66161.1</v>
      </c>
      <c r="G52" s="121">
        <f t="shared" si="4"/>
        <v>192323</v>
      </c>
      <c r="H52" s="49">
        <f t="shared" si="12"/>
        <v>0.25595810341912717</v>
      </c>
      <c r="I52" s="3">
        <v>59790</v>
      </c>
      <c r="J52" s="48">
        <f>F52-I52</f>
        <v>6371.100000000006</v>
      </c>
      <c r="K52" s="50">
        <f>F52/I52</f>
        <v>1.1065579528349223</v>
      </c>
    </row>
    <row r="53" spans="1:11" ht="23.25" customHeight="1" thickBot="1">
      <c r="A53" s="130">
        <v>48</v>
      </c>
      <c r="B53" s="137" t="s">
        <v>55</v>
      </c>
      <c r="C53" s="132" t="s">
        <v>17</v>
      </c>
      <c r="D53" s="132" t="s">
        <v>13</v>
      </c>
      <c r="E53" s="134">
        <v>176877.9</v>
      </c>
      <c r="F53" s="134">
        <v>34550.3</v>
      </c>
      <c r="G53" s="135">
        <f t="shared" si="4"/>
        <v>142327.59999999998</v>
      </c>
      <c r="H53" s="76">
        <f t="shared" si="12"/>
        <v>0.19533418250668966</v>
      </c>
      <c r="I53" s="136">
        <v>35565.9</v>
      </c>
      <c r="J53" s="75">
        <f>F53-I53</f>
        <v>-1015.5999999999985</v>
      </c>
      <c r="K53" s="77">
        <f>F53/I53</f>
        <v>0.9714445578489509</v>
      </c>
    </row>
    <row r="54" spans="1:11" s="21" customFormat="1" ht="40.5" customHeight="1" thickBot="1">
      <c r="A54" s="53">
        <v>49</v>
      </c>
      <c r="B54" s="117" t="s">
        <v>56</v>
      </c>
      <c r="C54" s="118" t="s">
        <v>30</v>
      </c>
      <c r="D54" s="118"/>
      <c r="E54" s="100">
        <f>SUM(E55)</f>
        <v>70372.9</v>
      </c>
      <c r="F54" s="100">
        <f>SUM(F55)</f>
        <v>12041.5</v>
      </c>
      <c r="G54" s="100">
        <f t="shared" si="4"/>
        <v>58331.399999999994</v>
      </c>
      <c r="H54" s="101">
        <f>F54/E54</f>
        <v>0.17110990168090276</v>
      </c>
      <c r="I54" s="100">
        <f>SUM(I55)</f>
        <v>9334.9</v>
      </c>
      <c r="J54" s="100">
        <f t="shared" si="5"/>
        <v>2706.6000000000004</v>
      </c>
      <c r="K54" s="102">
        <f>F54/I54</f>
        <v>1.2899441879398816</v>
      </c>
    </row>
    <row r="55" spans="1:11" ht="22.5" customHeight="1" thickBot="1">
      <c r="A55" s="71">
        <v>50</v>
      </c>
      <c r="B55" s="72" t="s">
        <v>57</v>
      </c>
      <c r="C55" s="73" t="s">
        <v>30</v>
      </c>
      <c r="D55" s="73" t="s">
        <v>7</v>
      </c>
      <c r="E55" s="142">
        <v>70372.9</v>
      </c>
      <c r="F55" s="142">
        <v>12041.5</v>
      </c>
      <c r="G55" s="135">
        <f t="shared" si="4"/>
        <v>58331.399999999994</v>
      </c>
      <c r="H55" s="76">
        <f>F55/E55</f>
        <v>0.17110990168090276</v>
      </c>
      <c r="I55" s="75">
        <v>9334.9</v>
      </c>
      <c r="J55" s="75">
        <f>F55-I55</f>
        <v>2706.6000000000004</v>
      </c>
      <c r="K55" s="77">
        <f>F55/I55</f>
        <v>1.2899441879398816</v>
      </c>
    </row>
    <row r="56" spans="1:11" s="21" customFormat="1" ht="43.5" customHeight="1" thickBot="1">
      <c r="A56" s="53">
        <v>51</v>
      </c>
      <c r="B56" s="117" t="s">
        <v>58</v>
      </c>
      <c r="C56" s="118" t="s">
        <v>19</v>
      </c>
      <c r="D56" s="118"/>
      <c r="E56" s="100">
        <f>SUM(E57)</f>
        <v>32553.2</v>
      </c>
      <c r="F56" s="100">
        <v>0</v>
      </c>
      <c r="G56" s="100">
        <f t="shared" si="4"/>
        <v>32553.2</v>
      </c>
      <c r="H56" s="101">
        <f>F56/E56</f>
        <v>0</v>
      </c>
      <c r="I56" s="100">
        <v>0</v>
      </c>
      <c r="J56" s="100">
        <f>J57</f>
        <v>0</v>
      </c>
      <c r="K56" s="102" t="s">
        <v>107</v>
      </c>
    </row>
    <row r="57" spans="1:11" ht="35.25" customHeight="1" thickBot="1">
      <c r="A57" s="71">
        <v>52</v>
      </c>
      <c r="B57" s="72" t="s">
        <v>59</v>
      </c>
      <c r="C57" s="73" t="s">
        <v>19</v>
      </c>
      <c r="D57" s="73" t="s">
        <v>5</v>
      </c>
      <c r="E57" s="142">
        <v>32553.2</v>
      </c>
      <c r="F57" s="143">
        <v>0</v>
      </c>
      <c r="G57" s="135">
        <f t="shared" si="4"/>
        <v>32553.2</v>
      </c>
      <c r="H57" s="76">
        <f>F57/E57</f>
        <v>0</v>
      </c>
      <c r="I57" s="144">
        <v>0</v>
      </c>
      <c r="J57" s="75">
        <f>F57-I57</f>
        <v>0</v>
      </c>
      <c r="K57" s="77" t="s">
        <v>107</v>
      </c>
    </row>
    <row r="58" spans="1:11" s="21" customFormat="1" ht="36" customHeight="1" thickBot="1">
      <c r="A58" s="53">
        <v>53</v>
      </c>
      <c r="B58" s="117" t="s">
        <v>61</v>
      </c>
      <c r="C58" s="118"/>
      <c r="D58" s="118"/>
      <c r="E58" s="100">
        <f>E5+E13+E15+E17+E24+E29+E32+E39+E42+E44+E49+E54+E56</f>
        <v>14311113.4</v>
      </c>
      <c r="F58" s="100">
        <f>F5+F13+F15+F17+F24+F29+F32+F39+F42+F44+F49+F54+F56</f>
        <v>3286098.1999999997</v>
      </c>
      <c r="G58" s="100">
        <f>E58-F58</f>
        <v>11025015.200000001</v>
      </c>
      <c r="H58" s="101">
        <f t="shared" si="12"/>
        <v>0.22961862631876004</v>
      </c>
      <c r="I58" s="100">
        <f>I5+I13+I15+I17+I24+I29+I32+I39+I42+I44+I49+I54+I56</f>
        <v>2483508.3000000003</v>
      </c>
      <c r="J58" s="100">
        <f t="shared" si="5"/>
        <v>802589.8999999994</v>
      </c>
      <c r="K58" s="102">
        <f>F58/I58</f>
        <v>1.3231677945267988</v>
      </c>
    </row>
    <row r="59" spans="3:11" ht="21" customHeight="1">
      <c r="C59" s="90"/>
      <c r="D59" s="90"/>
      <c r="E59" s="99"/>
      <c r="F59" s="99"/>
      <c r="G59" s="19"/>
      <c r="I59" s="99"/>
      <c r="J59" s="99"/>
      <c r="K59" s="90"/>
    </row>
    <row r="60" spans="1:11" ht="39.75" customHeight="1">
      <c r="A60" s="86" t="s">
        <v>136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ht="16.5">
      <c r="I61" s="20"/>
    </row>
    <row r="62" ht="16.5">
      <c r="H62" s="70"/>
    </row>
  </sheetData>
  <sheetProtection/>
  <mergeCells count="3">
    <mergeCell ref="A1:B1"/>
    <mergeCell ref="A3:A4"/>
    <mergeCell ref="A60:K60"/>
  </mergeCell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Свитцова</cp:lastModifiedBy>
  <cp:lastPrinted>2022-04-22T08:05:56Z</cp:lastPrinted>
  <dcterms:created xsi:type="dcterms:W3CDTF">2008-06-10T05:32:17Z</dcterms:created>
  <dcterms:modified xsi:type="dcterms:W3CDTF">2023-04-24T13:23:17Z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1477383441</vt:i4>
  </property>
  <property fmtid="{D5CDD505-2E9C-101B-9397-08002B2CF9AE}" pid="3" name="_NewReviewCycle">
    <vt:lpwstr/>
  </property>
  <property fmtid="{D5CDD505-2E9C-101B-9397-08002B2CF9AE}" pid="4" name="_EmailSubject">
    <vt:lpwstr>Опубликование на официальном сайте мэрии города, сайте города Череповца</vt:lpwstr>
  </property>
  <property fmtid="{D5CDD505-2E9C-101B-9397-08002B2CF9AE}" pid="5" name="_AuthorEmail">
    <vt:lpwstr>svitsova.er@cherepovetscity.ru</vt:lpwstr>
  </property>
  <property fmtid="{D5CDD505-2E9C-101B-9397-08002B2CF9AE}" pid="6" name="_AuthorEmailDisplayName">
    <vt:lpwstr>Свитцова Елена Роиновна</vt:lpwstr>
  </property>
  <property fmtid="{D5CDD505-2E9C-101B-9397-08002B2CF9AE}" pid="7" name="_PreviousAdHocReviewCycleID">
    <vt:i4>374272043</vt:i4>
  </property>
</Properties>
</file>